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defaultThemeVersion="124226"/>
  <mc:AlternateContent xmlns:mc="http://schemas.openxmlformats.org/markup-compatibility/2006">
    <mc:Choice Requires="x15">
      <x15ac:absPath xmlns:x15ac="http://schemas.microsoft.com/office/spreadsheetml/2010/11/ac" url="/Users/cameron.carr/Downloads/"/>
    </mc:Choice>
  </mc:AlternateContent>
  <xr:revisionPtr revIDLastSave="0" documentId="8_{55B2AAB7-999C-7B4D-ACA5-1628B2D2DFE3}" xr6:coauthVersionLast="47" xr6:coauthVersionMax="47" xr10:uidLastSave="{00000000-0000-0000-0000-000000000000}"/>
  <bookViews>
    <workbookView xWindow="0" yWindow="760" windowWidth="34560" windowHeight="19880" xr2:uid="{00000000-000D-0000-FFFF-FFFF00000000}"/>
  </bookViews>
  <sheets>
    <sheet name="Summary" sheetId="15" r:id="rId1"/>
    <sheet name="2026" sheetId="17" r:id="rId2"/>
    <sheet name="2025" sheetId="16" r:id="rId3"/>
    <sheet name="2024" sheetId="14" r:id="rId4"/>
    <sheet name="2023" sheetId="13" r:id="rId5"/>
    <sheet name="2022" sheetId="11" r:id="rId6"/>
  </sheets>
  <definedNames>
    <definedName name="_xlnm.Print_Area" localSheetId="1">'2026'!$A$1:$B$36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7" l="1"/>
  <c r="B25" i="17" s="1"/>
  <c r="B28" i="17" s="1"/>
  <c r="B29" i="17" s="1"/>
  <c r="G35" i="15"/>
  <c r="B20" i="17"/>
  <c r="B21" i="17" s="1"/>
  <c r="B19" i="17"/>
  <c r="B15" i="17"/>
  <c r="B29" i="16"/>
  <c r="B17" i="16"/>
  <c r="B21" i="16"/>
  <c r="B20" i="16"/>
  <c r="B19" i="16"/>
  <c r="B15" i="16"/>
  <c r="B8" i="16"/>
  <c r="B25" i="16" s="1"/>
  <c r="B28" i="16" s="1"/>
  <c r="B20" i="14"/>
  <c r="B21" i="14" s="1"/>
  <c r="B19" i="14"/>
  <c r="B15" i="14"/>
  <c r="B8" i="14"/>
  <c r="B25" i="14" s="1"/>
  <c r="B28" i="14" s="1"/>
  <c r="B29" i="14" s="1"/>
  <c r="B20" i="13"/>
  <c r="B21" i="13" s="1"/>
  <c r="B19" i="13"/>
  <c r="B15" i="13"/>
  <c r="B8" i="13"/>
  <c r="B25" i="13" s="1"/>
  <c r="B28" i="13" s="1"/>
  <c r="B29" i="13" s="1"/>
  <c r="D41" i="15"/>
  <c r="C41" i="15"/>
  <c r="B41" i="15"/>
  <c r="D47" i="15"/>
  <c r="C47" i="15"/>
  <c r="B47" i="15"/>
  <c r="D28" i="15"/>
  <c r="G28" i="15" s="1"/>
  <c r="C28" i="15"/>
  <c r="B28" i="15"/>
  <c r="D27" i="15"/>
  <c r="H27" i="15" s="1"/>
  <c r="C27" i="15"/>
  <c r="B27" i="15"/>
  <c r="D26" i="15"/>
  <c r="H26" i="15" s="1"/>
  <c r="C26" i="15"/>
  <c r="B26" i="15"/>
  <c r="D25" i="15"/>
  <c r="H25" i="15" s="1"/>
  <c r="C25" i="15"/>
  <c r="B25" i="15"/>
  <c r="D24" i="15"/>
  <c r="G24" i="15" s="1"/>
  <c r="C24" i="15"/>
  <c r="B24" i="15"/>
  <c r="D23" i="15"/>
  <c r="H23" i="15" s="1"/>
  <c r="C23" i="15"/>
  <c r="B23" i="15"/>
  <c r="D22" i="15"/>
  <c r="G22" i="15" s="1"/>
  <c r="C22" i="15"/>
  <c r="B22" i="15"/>
  <c r="D21" i="15"/>
  <c r="F21" i="15" s="1"/>
  <c r="C21" i="15"/>
  <c r="B21" i="15"/>
  <c r="D20" i="15"/>
  <c r="H20" i="15" s="1"/>
  <c r="C20" i="15"/>
  <c r="B20" i="15"/>
  <c r="D19" i="15"/>
  <c r="F19" i="15" s="1"/>
  <c r="C19" i="15"/>
  <c r="B19" i="15"/>
  <c r="D18" i="15"/>
  <c r="G18" i="15" s="1"/>
  <c r="C18" i="15"/>
  <c r="B18" i="15"/>
  <c r="D17" i="15"/>
  <c r="H17" i="15" s="1"/>
  <c r="C17" i="15"/>
  <c r="B17" i="15"/>
  <c r="D16" i="15"/>
  <c r="H16" i="15" s="1"/>
  <c r="C16" i="15"/>
  <c r="B16" i="15"/>
  <c r="D15" i="15"/>
  <c r="H15" i="15" s="1"/>
  <c r="C15" i="15"/>
  <c r="B15" i="15"/>
  <c r="D14" i="15"/>
  <c r="F14" i="15" s="1"/>
  <c r="C14" i="15"/>
  <c r="B14" i="15"/>
  <c r="D13" i="15"/>
  <c r="F13" i="15" s="1"/>
  <c r="C13" i="15"/>
  <c r="B13" i="15"/>
  <c r="D12" i="15"/>
  <c r="H12" i="15" s="1"/>
  <c r="C12" i="15"/>
  <c r="B12" i="15"/>
  <c r="B20" i="11"/>
  <c r="B21" i="11" s="1"/>
  <c r="B22" i="11" s="1"/>
  <c r="B23" i="11" s="1"/>
  <c r="B19" i="11"/>
  <c r="B15" i="11"/>
  <c r="B8" i="11"/>
  <c r="B14" i="11" s="1"/>
  <c r="B22" i="17" l="1"/>
  <c r="B23" i="17" s="1"/>
  <c r="F35" i="15"/>
  <c r="H35" i="15"/>
  <c r="B14" i="17"/>
  <c r="B16" i="17" s="1"/>
  <c r="B17" i="17" s="1"/>
  <c r="B14" i="16"/>
  <c r="B16" i="16" s="1"/>
  <c r="B22" i="16"/>
  <c r="B23" i="16" s="1"/>
  <c r="F23" i="15"/>
  <c r="B22" i="13"/>
  <c r="B23" i="13" s="1"/>
  <c r="B22" i="14"/>
  <c r="B23" i="14" s="1"/>
  <c r="B14" i="14"/>
  <c r="B16" i="14" s="1"/>
  <c r="B17" i="14" s="1"/>
  <c r="B14" i="13"/>
  <c r="B16" i="13" s="1"/>
  <c r="B17" i="13" s="1"/>
  <c r="F26" i="15"/>
  <c r="F12" i="15"/>
  <c r="F28" i="15"/>
  <c r="G21" i="15"/>
  <c r="H22" i="15"/>
  <c r="H18" i="15"/>
  <c r="F25" i="15"/>
  <c r="H14" i="15"/>
  <c r="F24" i="15"/>
  <c r="H24" i="15"/>
  <c r="F16" i="15"/>
  <c r="G12" i="15"/>
  <c r="H28" i="15"/>
  <c r="G26" i="15"/>
  <c r="F27" i="15"/>
  <c r="H13" i="15"/>
  <c r="G20" i="15"/>
  <c r="G27" i="15"/>
  <c r="H21" i="15"/>
  <c r="G14" i="15"/>
  <c r="G13" i="15"/>
  <c r="H19" i="15"/>
  <c r="G25" i="15"/>
  <c r="G19" i="15"/>
  <c r="G17" i="15"/>
  <c r="F15" i="15"/>
  <c r="F17" i="15"/>
  <c r="G15" i="15"/>
  <c r="G23" i="15"/>
  <c r="B25" i="11"/>
  <c r="B28" i="11" s="1"/>
  <c r="B29" i="11" s="1"/>
  <c r="G16" i="15"/>
  <c r="B16" i="11"/>
  <c r="B17" i="11" s="1"/>
  <c r="F22" i="15"/>
  <c r="F18" i="15"/>
  <c r="F20" i="15"/>
</calcChain>
</file>

<file path=xl/sharedStrings.xml><?xml version="1.0" encoding="utf-8"?>
<sst xmlns="http://schemas.openxmlformats.org/spreadsheetml/2006/main" count="187" uniqueCount="75">
  <si>
    <t>NOTES</t>
  </si>
  <si>
    <t xml:space="preserve"> </t>
  </si>
  <si>
    <t>W-2 Method</t>
  </si>
  <si>
    <t>Federal Poverty Level (FPL)</t>
  </si>
  <si>
    <t>All Employees</t>
  </si>
  <si>
    <t>Year</t>
  </si>
  <si>
    <t>Percentage</t>
  </si>
  <si>
    <t>Hourly Rate of Pay:</t>
  </si>
  <si>
    <t>Maximum Monthly Contribution</t>
  </si>
  <si>
    <t>52 Periods</t>
  </si>
  <si>
    <t>26 Periods</t>
  </si>
  <si>
    <t>24 Periods</t>
  </si>
  <si>
    <t xml:space="preserve">   Annual</t>
  </si>
  <si>
    <t xml:space="preserve">   Monthly</t>
  </si>
  <si>
    <t>Federal Poverty Level Safe Harbor</t>
  </si>
  <si>
    <r>
      <rPr>
        <b/>
        <sz val="16"/>
        <color indexed="30"/>
        <rFont val="Calibri"/>
        <family val="2"/>
      </rPr>
      <t>Rate of Pay</t>
    </r>
    <r>
      <rPr>
        <b/>
        <sz val="16"/>
        <color indexed="53"/>
        <rFont val="Calibri"/>
        <family val="2"/>
      </rPr>
      <t xml:space="preserve"> </t>
    </r>
  </si>
  <si>
    <t>ACA Safe Harbor Calculator</t>
  </si>
  <si>
    <t>Applicable Large Employers (ALEs) are required under the ACA to provide employees with affordable, minimum value coverage in order to not have penalties assessed. For 2022, coverage is considered affordable if the employee’s required contribution for their coverage does not exceed 9.61% of the employee’s household income for the taxable year. Since employers do not have household income information for employees, the IRS recognized that employers would need safe harbors for affordability considerations. Since employers have the employees Form W-2 wages and the employee’s rate of pay, the IRS developed three safe harbors for employers to use, along with the Federal Poverty Level (FPL).</t>
  </si>
  <si>
    <t>The affordability safe harbor applies to the lowest-cost option available to the employee that also meets the minimum value requirement, for employers that offer multiple plans.</t>
  </si>
  <si>
    <t>Calculated FPL minimum monthly employee deduction</t>
  </si>
  <si>
    <t>Insurance Carrier Plan Name for Lowest Cost Plan</t>
  </si>
  <si>
    <t>Affordability is based on employee-only (single) coverage no matter how many family members are covered under the plan, for Employer Shared Responsibility (ESR) purposes.</t>
  </si>
  <si>
    <t>Provided an ALE’s offer of coverage is affordable using any of the three safe harbors, then the offer of coverage is deemed affordable for purposes of the employer shared responsibility provisions regardless of whether it was affordable based on the employee’s household income (which is the test that applies for purposes of the premium tax credit). 
Each safe harbor method calculation is included below. Employers may choose one safe harbor method for each permissible classification of employees. A permissible classification of employees is defined as one  that is consistent with the employer's normal or usual business practices and treats similarly situated individuals in a like manner.</t>
  </si>
  <si>
    <t>Enter the Employee Class for this Calculation:</t>
  </si>
  <si>
    <t>Enter the Lowest Cost Plan Name:</t>
  </si>
  <si>
    <t>Enter the employee's monthly premium contribution for employee-only health insurance coverage, for the lowest-cost plan:</t>
  </si>
  <si>
    <t>Enter the employee's annual premium contribution for employee-only health insurance coverage:</t>
  </si>
  <si>
    <t>Enter the Box 1 of W-2 wages for the lowest wage earner:</t>
  </si>
  <si>
    <t>Enter the hourly rate of pay for the lowest wage earner/hourly employee:</t>
  </si>
  <si>
    <t>Employee's current Box 1 of W-2 wages (entered above).</t>
  </si>
  <si>
    <t>Employee's hourly rate of pay (entered above).</t>
  </si>
  <si>
    <t>This is the calculated hourly rate of pay x 130. If you need to test for a salaried employee, enter in the first set of boxes with the salary per month.</t>
  </si>
  <si>
    <t>The published mainland poverty guidelines for a single individual (prior year) is (for HI and AK, the number is different and you can enter that to the right):</t>
  </si>
  <si>
    <t>Enter the plan, pay and contribution information in the first section below:</t>
  </si>
  <si>
    <t>Affordability Based on Safe Harbors</t>
  </si>
  <si>
    <t xml:space="preserve">Organizations with a workforce whose hours vary from month to month may find this safe harbor useful, as fluctuating hours will not affect affordability calculations. An employee's pre-tax salary reductions do not affect the calculation, unlike the W-2 wages safe harbor. Employees receiving tips or whose pay is solely based on commissions cannot use the rate of pay safe harbor. </t>
  </si>
  <si>
    <t>Organizations with seasonal employees and those using the look-back measurement period to determine if variable-hour or seasonal employees are full-time may find this safe harbor useful. However, it also results in the lowest allowable employee premium contribution (unless your workers are earning the federal minimum wage, in which case the rate of pay safe harbor results in a slightly lower contribution).</t>
  </si>
  <si>
    <t>An organization that has full-time employees who work 40 hours per week and whose compensation is unlikely to decrease during the year may benefit most from this safe harbor.</t>
  </si>
  <si>
    <t>This is also known as the 'B' penalty. These are the penalties for not offering affordable or minimum value (MV) coverage. These penalties would apply for any employer offering Minimum Essential Coverage (MEC).</t>
  </si>
  <si>
    <t>Applicable Large Employers (ALEs) are required under the ACA to provide employees with affordable, minimum value coverage in order to not have penalties assessed. For 2023, coverage is considered affordable if the employee’s required contribution for their coverage does not exceed 9.12% of the employee’s household income for the taxable year. Since employers do not have household income information for employees, the IRS recognized that employers would need safe harbors for affordability considerations. Since employers have the employees Form W-2 wages and the employee’s rate of pay, the IRS developed three safe harbors for employers to use, along with the Federal Poverty Level (FPL).</t>
  </si>
  <si>
    <t>Applicable Large Employers (ALEs) are required under the ACA to provide employees with affordable, minimum value coverage in order to not have penalties assessed. For 2024, coverage is considered affordable if the employee’s required contribution for their coverage does not exceed 8.39% of the employee’s household income for the taxable year. Since employers do not have household income information for employees, the IRS recognized that employers would need safe harbors for affordability considerations. Since employers have the employees Form W-2 wages and the employee’s rate of pay, the IRS developed three safe harbors for employers to use, along with the Federal Poverty Level (FPL).</t>
  </si>
  <si>
    <t>This is also known as the 'A' penalty. These are the penalties for not offering both affordable and minimum value (MV) coverage.</t>
  </si>
  <si>
    <t>Applicable Large Employers (ALEs) are required under the ACA to provide employees with affordable, minimum value coverage in order to not have penalties assessed. For 2025, coverage is considered affordable if the employee’s required contribution for their coverage does not exceed 9.02% of the employee’s household income for the taxable year. Since employers do not have household income information for employees, the IRS recognized that employers would need safe harbors for affordability considerations. Since employers have the employees Form W-2 wages and the employee’s rate of pay, the IRS developed three safe harbors for employers to use, along with the Federal Poverty Level (FPL).</t>
  </si>
  <si>
    <t>Applicable Large Employers (ALEs) are required under the ACA to provide employees with affordable, minimum value coverage in order to not have penalties assessed. For plan years starting in 2026, coverage is considered affordable if the employee’s required contribution for their coverage does not exceed 9.96% of the employee’s household income for the taxable year. Since employers do not have household income information for employees, the IRS recognized that employers would need safe harbors for affordability considerations. Since employers have the employees Form W-2 wages and the employee’s rate of pay, the IRS developed three safe harbors for employers to use, along with the Federal Poverty Level (FPL).</t>
  </si>
  <si>
    <t>2026 Rate of Pay Per Pay Period</t>
  </si>
  <si>
    <t>FPL is typically released in January - April</t>
  </si>
  <si>
    <t>2026 FPL Per Pay Period</t>
  </si>
  <si>
    <r>
      <rPr>
        <b/>
        <sz val="11"/>
        <color theme="0"/>
        <rFont val="Calibri"/>
        <family val="2"/>
      </rPr>
      <t>W-2 Method:</t>
    </r>
    <r>
      <rPr>
        <sz val="11"/>
        <color theme="0"/>
        <rFont val="Calibri"/>
        <family val="2"/>
      </rPr>
      <t xml:space="preserve"> Uses the accumulated W-2 year-end wages listed in Box 1 on the employees W-2. </t>
    </r>
  </si>
  <si>
    <r>
      <rPr>
        <b/>
        <sz val="11"/>
        <color theme="0"/>
        <rFont val="Calibri (Body)"/>
      </rPr>
      <t>Rate of Pay:</t>
    </r>
    <r>
      <rPr>
        <sz val="11"/>
        <color theme="0"/>
        <rFont val="Calibri (Body)"/>
      </rPr>
      <t xml:space="preserve"> Determined by either the employee's hourly rate multiplied by 130 hours (regardless of hours worked, based on date of hire, or each new plan year) or the annual salary divided by 12 for employees not paid hourly. This must be recalculated if an employee has a reduction in pay during the year. </t>
    </r>
  </si>
  <si>
    <r>
      <rPr>
        <b/>
        <sz val="11"/>
        <color theme="0"/>
        <rFont val="Calibri"/>
        <family val="2"/>
      </rPr>
      <t>Federal Poverty Level (FPL):</t>
    </r>
    <r>
      <rPr>
        <sz val="11"/>
        <color theme="0"/>
        <rFont val="Calibri"/>
        <family val="2"/>
      </rPr>
      <t xml:space="preserve"> The annual earnings amount as determined for a one-person household in the published mainland federal poverty level table from the prior year.</t>
    </r>
  </si>
  <si>
    <r>
      <t xml:space="preserve">Employer Shared Responsibility Penalties for not offering minimum value (MV) </t>
    </r>
    <r>
      <rPr>
        <b/>
        <u/>
        <sz val="11"/>
        <color theme="0"/>
        <rFont val="Calibri"/>
        <family val="2"/>
      </rPr>
      <t>and</t>
    </r>
    <r>
      <rPr>
        <b/>
        <sz val="11"/>
        <color theme="0"/>
        <rFont val="Calibri"/>
        <family val="2"/>
      </rPr>
      <t xml:space="preserve"> affordable coverage</t>
    </r>
  </si>
  <si>
    <r>
      <t xml:space="preserve">Employer Shared Responsibility Penalties for not offering minimum value </t>
    </r>
    <r>
      <rPr>
        <b/>
        <u/>
        <sz val="11"/>
        <color theme="0"/>
        <rFont val="Calibri"/>
        <family val="2"/>
      </rPr>
      <t>or</t>
    </r>
    <r>
      <rPr>
        <b/>
        <sz val="11"/>
        <color theme="0"/>
        <rFont val="Calibri"/>
        <family val="2"/>
      </rPr>
      <t xml:space="preserve"> affordable coverage</t>
    </r>
  </si>
  <si>
    <r>
      <t xml:space="preserve">Employee's </t>
    </r>
    <r>
      <rPr>
        <b/>
        <i/>
        <sz val="11"/>
        <color theme="0"/>
        <rFont val="Calibri (Body)"/>
      </rPr>
      <t xml:space="preserve">annual </t>
    </r>
    <r>
      <rPr>
        <sz val="11"/>
        <color theme="0"/>
        <rFont val="Calibri (Body)"/>
      </rPr>
      <t>premium contribution for employee-only health insurance coverage (entered above).</t>
    </r>
  </si>
  <si>
    <r>
      <t>This is the calculated percentage the lowest wage earner, usine Box 1 of the W-2. T</t>
    </r>
    <r>
      <rPr>
        <b/>
        <i/>
        <sz val="11"/>
        <color theme="0"/>
        <rFont val="Calibri (Body)"/>
      </rPr>
      <t>his percentage must not be higher than 9.96%, in order to meet the affordability safe harbor using the W-2 method.</t>
    </r>
  </si>
  <si>
    <r>
      <t xml:space="preserve">Employee's </t>
    </r>
    <r>
      <rPr>
        <b/>
        <i/>
        <sz val="11"/>
        <color theme="0"/>
        <rFont val="Calibri (Body)"/>
      </rPr>
      <t xml:space="preserve">monthly </t>
    </r>
    <r>
      <rPr>
        <sz val="11"/>
        <color theme="0"/>
        <rFont val="Calibri (Body)"/>
      </rPr>
      <t>premium contribution for employee-only health insurance coverage (entered above).</t>
    </r>
  </si>
  <si>
    <r>
      <t xml:space="preserve">This is the calculated percentage the lowest wage earner, using the Rate of Pay method. </t>
    </r>
    <r>
      <rPr>
        <b/>
        <i/>
        <sz val="11"/>
        <color theme="0"/>
        <rFont val="Calibri (Body)"/>
      </rPr>
      <t xml:space="preserve">This percentage must not be higher than </t>
    </r>
    <r>
      <rPr>
        <b/>
        <i/>
        <sz val="11"/>
        <color rgb="FFC00000"/>
        <rFont val="Calibri (Body)"/>
      </rPr>
      <t>9.96%</t>
    </r>
    <r>
      <rPr>
        <b/>
        <i/>
        <sz val="11"/>
        <color theme="0"/>
        <rFont val="Calibri (Body)"/>
      </rPr>
      <t>, in order to meet the affordability safe harbor.</t>
    </r>
  </si>
  <si>
    <r>
      <t xml:space="preserve">Enter the employee's </t>
    </r>
    <r>
      <rPr>
        <b/>
        <i/>
        <sz val="11"/>
        <color theme="0"/>
        <rFont val="Calibri (Body)"/>
      </rPr>
      <t xml:space="preserve">annual </t>
    </r>
    <r>
      <rPr>
        <sz val="11"/>
        <color theme="0"/>
        <rFont val="Calibri (Body)"/>
      </rPr>
      <t>premium contribution for employee-only health insurance coverage</t>
    </r>
  </si>
  <si>
    <r>
      <t xml:space="preserve">This is the calculated percentage for the FPL method. </t>
    </r>
    <r>
      <rPr>
        <b/>
        <i/>
        <sz val="11"/>
        <color theme="0"/>
        <rFont val="Calibri (Body)"/>
      </rPr>
      <t>This percentage must not be higher than</t>
    </r>
    <r>
      <rPr>
        <b/>
        <i/>
        <sz val="11"/>
        <color rgb="FFC00000"/>
        <rFont val="Calibri (Body)"/>
      </rPr>
      <t xml:space="preserve"> 9.96%</t>
    </r>
    <r>
      <rPr>
        <b/>
        <i/>
        <sz val="11"/>
        <color theme="0"/>
        <rFont val="Calibri (Body)"/>
      </rPr>
      <t>, in order to meet the affordability safe harbor.</t>
    </r>
  </si>
  <si>
    <r>
      <t>This is the calculated percentage the lowest wage earner, usine Box 1 of the W-2. T</t>
    </r>
    <r>
      <rPr>
        <b/>
        <i/>
        <sz val="11"/>
        <color theme="0"/>
        <rFont val="Calibri (Body)"/>
      </rPr>
      <t>his percentage must not be higher than 9.02%, in order to meet the affordability safe harbor using the W-2 method.</t>
    </r>
  </si>
  <si>
    <r>
      <t xml:space="preserve">This is the calculated percentage the lowest wage earner, using the Rate of Pay method. </t>
    </r>
    <r>
      <rPr>
        <b/>
        <i/>
        <sz val="11"/>
        <color theme="0"/>
        <rFont val="Calibri (Body)"/>
      </rPr>
      <t>This percentage must not be higher than 9.02%, in order to meet the affordability safe harbor.</t>
    </r>
  </si>
  <si>
    <r>
      <t xml:space="preserve">This is the calculated percentage for the FPL method. </t>
    </r>
    <r>
      <rPr>
        <b/>
        <i/>
        <sz val="11"/>
        <color theme="0"/>
        <rFont val="Calibri (Body)"/>
      </rPr>
      <t>This percentage must not be higher than 9.02%, in order to meet the affordability safe harbor.</t>
    </r>
  </si>
  <si>
    <r>
      <rPr>
        <b/>
        <sz val="26"/>
        <color theme="1"/>
        <rFont val="Calibri"/>
        <family val="2"/>
      </rPr>
      <t>2026</t>
    </r>
    <r>
      <rPr>
        <b/>
        <sz val="26"/>
        <color indexed="63"/>
        <rFont val="Calibri"/>
        <family val="2"/>
      </rPr>
      <t xml:space="preserve"> ACA Safe Harbor Calculator
Employer-Shared Responsibility</t>
    </r>
  </si>
  <si>
    <t>2025 ACA Safe Harbor Calculator
Employer-Shared Responsibility</t>
  </si>
  <si>
    <t>2024 ACA Safe Harbor Calculator
Employer-Shared Responsibility</t>
  </si>
  <si>
    <r>
      <t>This is the calculated percentage the lowest wage earner, usine Box 1 of the W-2. T</t>
    </r>
    <r>
      <rPr>
        <b/>
        <i/>
        <sz val="11"/>
        <color theme="0"/>
        <rFont val="Calibri (Body)"/>
      </rPr>
      <t>his percentage must not be higher than 8.39%, in order to meet the affordability safe harbor using the W-2 method.</t>
    </r>
  </si>
  <si>
    <r>
      <t xml:space="preserve">This is the calculated percentage the lowest wage earner, using the Rate of Pay method. </t>
    </r>
    <r>
      <rPr>
        <b/>
        <i/>
        <sz val="11"/>
        <color theme="0"/>
        <rFont val="Calibri (Body)"/>
      </rPr>
      <t>This percentage must not be higher than 8.39%, in order to meet the affordability safe harbor.</t>
    </r>
  </si>
  <si>
    <r>
      <t xml:space="preserve">This is the calculated percentage for the FPL method. </t>
    </r>
    <r>
      <rPr>
        <b/>
        <i/>
        <sz val="11"/>
        <color theme="0"/>
        <rFont val="Calibri (Body)"/>
      </rPr>
      <t>This percentage must not be higher than 8.39%, in order to meet the affordability safe harbor.</t>
    </r>
  </si>
  <si>
    <t>2023 ACA Safe Harbor Calculator
Employer-Shared Responsibility</t>
  </si>
  <si>
    <r>
      <t>This is the calculated percentage the lowest wage earner, usine Box 1 of the W-2. T</t>
    </r>
    <r>
      <rPr>
        <b/>
        <i/>
        <sz val="11"/>
        <color theme="0"/>
        <rFont val="Calibri (Body)"/>
      </rPr>
      <t>his percentage must not be higher than 9.12%, in order to meet the affordability safe harbor using the W-2 method.</t>
    </r>
  </si>
  <si>
    <r>
      <t xml:space="preserve">This is the calculated percentage the lowest wage earner, using the Rate of Pay method. </t>
    </r>
    <r>
      <rPr>
        <b/>
        <i/>
        <sz val="11"/>
        <color theme="0"/>
        <rFont val="Calibri (Body)"/>
      </rPr>
      <t>This percentage must not be higher than 9.12%, in order to meet the affordability safe harbor.</t>
    </r>
  </si>
  <si>
    <r>
      <t xml:space="preserve">This is the calculated percentage for the FPL method. </t>
    </r>
    <r>
      <rPr>
        <b/>
        <i/>
        <sz val="11"/>
        <color theme="0"/>
        <rFont val="Calibri (Body)"/>
      </rPr>
      <t>This percentage must not be higher than 9.12%, in order to meet the affordability safe harbor.</t>
    </r>
  </si>
  <si>
    <t>2022 ACA Safe Harbor Calculator
Employer-Shared Responsibility</t>
  </si>
  <si>
    <r>
      <t>This is the calculated percentage the lowest wage earner, usine Box 1 of the W-2. T</t>
    </r>
    <r>
      <rPr>
        <b/>
        <i/>
        <sz val="11"/>
        <color theme="0"/>
        <rFont val="Calibri (Body)"/>
      </rPr>
      <t>his percentage must not be higher than 9.61%, in order to meet the affordability safe harbor using the W-2 method.</t>
    </r>
  </si>
  <si>
    <r>
      <t xml:space="preserve">This is the calculated percentage the lowest wage earner, using the Rate of Pay method. </t>
    </r>
    <r>
      <rPr>
        <b/>
        <i/>
        <sz val="11"/>
        <color theme="0"/>
        <rFont val="Calibri (Body)"/>
      </rPr>
      <t>This percentage must not be higher than 9.61%, in order to meet the affordability safe harbor.</t>
    </r>
  </si>
  <si>
    <r>
      <t xml:space="preserve">This is the calculated percentage for the FPL method. </t>
    </r>
    <r>
      <rPr>
        <b/>
        <i/>
        <sz val="11"/>
        <color theme="0"/>
        <rFont val="Calibri (Body)"/>
      </rPr>
      <t>This percentage must not be higher than 9.61%, in order to meet the affordability safe harbor.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</si>
</sst>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34" x14ac:knownFonts="1">
    <font>
      <sz val="11"/>
      <color theme="1"/>
      <name val="Calibri"/>
      <family val="2"/>
      <scheme val="minor"/>
    </font>
    <font>
      <sz val="14"/>
      <color indexed="63"/>
      <name val="Calibri"/>
      <family val="2"/>
    </font>
    <font>
      <b/>
      <sz val="16"/>
      <color indexed="53"/>
      <name val="Calibri"/>
      <family val="2"/>
    </font>
    <font>
      <b/>
      <sz val="16"/>
      <color indexed="30"/>
      <name val="Calibri"/>
      <family val="2"/>
    </font>
    <font>
      <b/>
      <sz val="26"/>
      <color indexed="63"/>
      <name val="Calibri"/>
      <family val="2"/>
    </font>
    <font>
      <sz val="11"/>
      <color theme="1"/>
      <name val="Calibri"/>
      <family val="2"/>
      <scheme val="minor"/>
    </font>
    <font>
      <b/>
      <sz val="11"/>
      <color theme="1"/>
      <name val="Calibri"/>
      <family val="2"/>
      <scheme val="minor"/>
    </font>
    <font>
      <sz val="11"/>
      <color theme="1" tint="0.34998626667073579"/>
      <name val="Calibri"/>
      <family val="2"/>
      <scheme val="minor"/>
    </font>
    <font>
      <b/>
      <i/>
      <sz val="11"/>
      <color theme="6" tint="-0.249977111117893"/>
      <name val="Calibri"/>
      <family val="2"/>
      <scheme val="minor"/>
    </font>
    <font>
      <b/>
      <sz val="16"/>
      <color theme="9" tint="-0.249977111117893"/>
      <name val="Calibri"/>
      <family val="2"/>
      <scheme val="minor"/>
    </font>
    <font>
      <b/>
      <sz val="12"/>
      <color theme="1"/>
      <name val="Calibri"/>
      <family val="2"/>
      <scheme val="minor"/>
    </font>
    <font>
      <sz val="12"/>
      <color theme="1"/>
      <name val="Calibri"/>
      <family val="2"/>
      <scheme val="minor"/>
    </font>
    <font>
      <sz val="9"/>
      <color theme="1"/>
      <name val="Calibri"/>
      <family val="2"/>
      <scheme val="minor"/>
    </font>
    <font>
      <sz val="12"/>
      <name val="Calibri"/>
      <family val="2"/>
      <scheme val="minor"/>
    </font>
    <font>
      <i/>
      <sz val="11"/>
      <color theme="1"/>
      <name val="Calibri"/>
      <family val="2"/>
      <scheme val="minor"/>
    </font>
    <font>
      <b/>
      <sz val="14"/>
      <color theme="1"/>
      <name val="Calibri"/>
      <family val="2"/>
      <scheme val="minor"/>
    </font>
    <font>
      <b/>
      <sz val="16"/>
      <color rgb="FF0070C0"/>
      <name val="Calibri"/>
      <family val="2"/>
      <scheme val="minor"/>
    </font>
    <font>
      <sz val="11"/>
      <color rgb="FFFFC000"/>
      <name val="Calibri"/>
      <family val="2"/>
      <scheme val="minor"/>
    </font>
    <font>
      <b/>
      <u/>
      <sz val="11"/>
      <color theme="1"/>
      <name val="Calibri"/>
      <family val="2"/>
      <scheme val="minor"/>
    </font>
    <font>
      <sz val="11"/>
      <color theme="1"/>
      <name val="Calibri"/>
      <family val="2"/>
    </font>
    <font>
      <sz val="14"/>
      <color theme="1" tint="0.249977111117893"/>
      <name val="Calibri"/>
      <family val="2"/>
    </font>
    <font>
      <b/>
      <sz val="26"/>
      <color theme="1" tint="0.249977111117893"/>
      <name val="Calibri"/>
      <family val="2"/>
    </font>
    <font>
      <b/>
      <sz val="12"/>
      <color theme="0"/>
      <name val="Calibri"/>
      <family val="2"/>
      <scheme val="minor"/>
    </font>
    <font>
      <sz val="11"/>
      <color theme="0"/>
      <name val="Calibri"/>
      <family val="2"/>
    </font>
    <font>
      <b/>
      <sz val="11"/>
      <color theme="0"/>
      <name val="Calibri"/>
      <family val="2"/>
    </font>
    <font>
      <sz val="11"/>
      <color theme="0"/>
      <name val="Calibri (Body)"/>
    </font>
    <font>
      <b/>
      <sz val="11"/>
      <color theme="0"/>
      <name val="Calibri (Body)"/>
    </font>
    <font>
      <b/>
      <u/>
      <sz val="11"/>
      <color theme="0"/>
      <name val="Calibri"/>
      <family val="2"/>
    </font>
    <font>
      <sz val="11"/>
      <color theme="0"/>
      <name val="Calibri"/>
      <family val="2"/>
      <scheme val="minor"/>
    </font>
    <font>
      <b/>
      <i/>
      <sz val="11"/>
      <color theme="0"/>
      <name val="Calibri (Body)"/>
    </font>
    <font>
      <b/>
      <i/>
      <sz val="11"/>
      <color rgb="FFC00000"/>
      <name val="Calibri (Body)"/>
    </font>
    <font>
      <b/>
      <i/>
      <sz val="11"/>
      <color theme="1"/>
      <name val="Calibri"/>
      <family val="2"/>
      <scheme val="minor"/>
    </font>
    <font>
      <b/>
      <sz val="26"/>
      <color theme="1"/>
      <name val="Calibri"/>
      <family val="2"/>
    </font>
    <font>
      <b/>
      <sz val="26"/>
      <color theme="1"/>
      <name val="Calibri (Body)"/>
    </font>
  </fonts>
  <fills count="8">
    <fill>
      <patternFill patternType="none"/>
    </fill>
    <fill>
      <patternFill patternType="gray125"/>
    </fill>
    <fill>
      <patternFill patternType="solid">
        <fgColor theme="0" tint="-4.9989318521683403E-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C4E59F"/>
        <bgColor indexed="64"/>
      </patternFill>
    </fill>
    <fill>
      <patternFill patternType="solid">
        <fgColor theme="1"/>
        <bgColor indexed="64"/>
      </patternFill>
    </fill>
    <fill>
      <patternFill patternType="solid">
        <fgColor theme="0"/>
        <bgColor indexed="64"/>
      </patternFill>
    </fill>
  </fills>
  <borders count="4">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44" fontId="5" fillId="0" borderId="0" applyFont="0" applyFill="0" applyBorder="0" applyAlignment="0" applyProtection="0"/>
  </cellStyleXfs>
  <cellXfs count="64">
    <xf numFmtId="0" fontId="0" fillId="0" borderId="0" xfId="0"/>
    <xf numFmtId="0" fontId="0" fillId="0" borderId="0" xfId="0" applyAlignment="1">
      <alignment wrapText="1"/>
    </xf>
    <xf numFmtId="0" fontId="0" fillId="0" borderId="0" xfId="0" applyAlignment="1">
      <alignment horizontal="center" wrapText="1"/>
    </xf>
    <xf numFmtId="0" fontId="7" fillId="0" borderId="0" xfId="0" applyFont="1" applyAlignment="1">
      <alignment horizontal="right" wrapText="1"/>
    </xf>
    <xf numFmtId="44" fontId="5" fillId="0" borderId="0" xfId="1" applyFont="1" applyFill="1" applyAlignment="1">
      <alignment horizontal="center" wrapText="1"/>
    </xf>
    <xf numFmtId="10" fontId="8" fillId="2" borderId="0" xfId="0" applyNumberFormat="1" applyFont="1" applyFill="1" applyAlignment="1">
      <alignment horizontal="right"/>
    </xf>
    <xf numFmtId="0" fontId="9" fillId="0" borderId="0" xfId="0" applyFont="1" applyAlignment="1">
      <alignment horizontal="left" wrapText="1"/>
    </xf>
    <xf numFmtId="44" fontId="0" fillId="0" borderId="0" xfId="0" applyNumberFormat="1"/>
    <xf numFmtId="0" fontId="10" fillId="0" borderId="0" xfId="0" applyFont="1" applyAlignment="1">
      <alignment horizontal="center"/>
    </xf>
    <xf numFmtId="10" fontId="11" fillId="0" borderId="0" xfId="0" applyNumberFormat="1" applyFont="1"/>
    <xf numFmtId="10" fontId="11" fillId="0" borderId="0" xfId="0" applyNumberFormat="1" applyFont="1" applyAlignment="1">
      <alignment horizontal="right"/>
    </xf>
    <xf numFmtId="0" fontId="12" fillId="0" borderId="0" xfId="0" applyFont="1" applyAlignment="1">
      <alignment horizontal="center" wrapText="1"/>
    </xf>
    <xf numFmtId="0" fontId="6" fillId="0" borderId="0" xfId="0" applyFont="1" applyAlignment="1">
      <alignment horizontal="center"/>
    </xf>
    <xf numFmtId="164" fontId="11" fillId="0" borderId="0" xfId="0" applyNumberFormat="1" applyFont="1" applyAlignment="1">
      <alignment horizontal="center"/>
    </xf>
    <xf numFmtId="164" fontId="0" fillId="0" borderId="0" xfId="0" applyNumberFormat="1" applyAlignment="1">
      <alignment horizontal="center"/>
    </xf>
    <xf numFmtId="164" fontId="13" fillId="0" borderId="0" xfId="0" applyNumberFormat="1" applyFont="1" applyAlignment="1">
      <alignment horizontal="center"/>
    </xf>
    <xf numFmtId="0" fontId="6" fillId="0" borderId="0" xfId="0" applyFont="1"/>
    <xf numFmtId="165" fontId="0" fillId="0" borderId="0" xfId="0" applyNumberFormat="1" applyAlignment="1">
      <alignment horizontal="center"/>
    </xf>
    <xf numFmtId="164" fontId="11" fillId="0" borderId="0" xfId="0" applyNumberFormat="1" applyFont="1"/>
    <xf numFmtId="164" fontId="0" fillId="0" borderId="0" xfId="0" applyNumberFormat="1"/>
    <xf numFmtId="0" fontId="14" fillId="0" borderId="0" xfId="0" applyFont="1" applyAlignment="1">
      <alignment horizontal="left"/>
    </xf>
    <xf numFmtId="0" fontId="15" fillId="0" borderId="0" xfId="0" applyFont="1" applyAlignment="1">
      <alignment horizontal="center"/>
    </xf>
    <xf numFmtId="0" fontId="16" fillId="0" borderId="0" xfId="0" applyFont="1" applyAlignment="1">
      <alignment horizontal="left" wrapText="1"/>
    </xf>
    <xf numFmtId="10" fontId="8" fillId="3" borderId="0" xfId="0" applyNumberFormat="1" applyFont="1" applyFill="1" applyAlignment="1">
      <alignment horizontal="right"/>
    </xf>
    <xf numFmtId="0" fontId="15" fillId="0" borderId="0" xfId="0" applyFont="1"/>
    <xf numFmtId="0" fontId="17" fillId="0" borderId="0" xfId="0" applyFont="1"/>
    <xf numFmtId="0" fontId="15" fillId="0" borderId="0" xfId="0" applyFont="1" applyAlignment="1">
      <alignment horizontal="left"/>
    </xf>
    <xf numFmtId="10" fontId="8" fillId="5" borderId="0" xfId="0" applyNumberFormat="1" applyFont="1" applyFill="1" applyAlignment="1">
      <alignment horizontal="right"/>
    </xf>
    <xf numFmtId="0" fontId="21" fillId="0" borderId="0" xfId="0" applyFont="1" applyAlignment="1">
      <alignment horizontal="left" vertical="center" wrapText="1"/>
    </xf>
    <xf numFmtId="0" fontId="6" fillId="0" borderId="1" xfId="0" applyFont="1" applyBorder="1" applyAlignment="1">
      <alignment horizontal="center" wrapText="1"/>
    </xf>
    <xf numFmtId="0" fontId="14" fillId="0" borderId="0" xfId="0" applyFont="1" applyAlignment="1">
      <alignment horizontal="center" wrapText="1"/>
    </xf>
    <xf numFmtId="0" fontId="15" fillId="0" borderId="0" xfId="0" applyFont="1" applyAlignment="1">
      <alignment horizontal="left"/>
    </xf>
    <xf numFmtId="0" fontId="18" fillId="0" borderId="0" xfId="0" applyFont="1" applyAlignment="1">
      <alignment horizontal="center"/>
    </xf>
    <xf numFmtId="0" fontId="15" fillId="0" borderId="0" xfId="0" applyFont="1" applyAlignment="1">
      <alignment horizontal="left" vertical="top"/>
    </xf>
    <xf numFmtId="0" fontId="1" fillId="0" borderId="0" xfId="0" applyFont="1" applyAlignment="1">
      <alignment horizontal="left" vertical="top" wrapText="1"/>
    </xf>
    <xf numFmtId="0" fontId="0" fillId="0" borderId="0" xfId="0" applyAlignment="1">
      <alignment horizontal="left" vertical="top" wrapText="1"/>
    </xf>
    <xf numFmtId="0" fontId="20" fillId="0" borderId="0" xfId="0" applyFont="1" applyAlignment="1">
      <alignment horizontal="left" wrapText="1"/>
    </xf>
    <xf numFmtId="0" fontId="19" fillId="0" borderId="0" xfId="0" applyFont="1" applyAlignment="1">
      <alignment horizontal="left" wrapText="1"/>
    </xf>
    <xf numFmtId="0" fontId="0" fillId="0" borderId="0" xfId="0" applyAlignment="1">
      <alignment wrapText="1"/>
    </xf>
    <xf numFmtId="0" fontId="7" fillId="2" borderId="0" xfId="0" applyFont="1" applyFill="1" applyAlignment="1">
      <alignment horizontal="center" vertical="top" wrapText="1"/>
    </xf>
    <xf numFmtId="0" fontId="23" fillId="6" borderId="0" xfId="0" applyFont="1" applyFill="1" applyAlignment="1">
      <alignment horizontal="left" vertical="top" wrapText="1"/>
    </xf>
    <xf numFmtId="0" fontId="25" fillId="6" borderId="0" xfId="0" applyFont="1" applyFill="1" applyAlignment="1">
      <alignment horizontal="left" vertical="top" wrapText="1"/>
    </xf>
    <xf numFmtId="0" fontId="24" fillId="6" borderId="0" xfId="0" applyFont="1" applyFill="1" applyAlignment="1">
      <alignment horizontal="left" vertical="top" wrapText="1"/>
    </xf>
    <xf numFmtId="0" fontId="22" fillId="6" borderId="0" xfId="0" applyFont="1" applyFill="1" applyAlignment="1">
      <alignment horizontal="center"/>
    </xf>
    <xf numFmtId="0" fontId="22" fillId="6" borderId="0" xfId="0" applyFont="1" applyFill="1"/>
    <xf numFmtId="0" fontId="28" fillId="6" borderId="0" xfId="0" applyFont="1" applyFill="1" applyAlignment="1">
      <alignment horizontal="right" wrapText="1"/>
    </xf>
    <xf numFmtId="0" fontId="25" fillId="6" borderId="0" xfId="0" applyFont="1" applyFill="1" applyAlignment="1">
      <alignment horizontal="left" vertical="top" wrapText="1"/>
    </xf>
    <xf numFmtId="0" fontId="28" fillId="6" borderId="0" xfId="0" applyFont="1" applyFill="1" applyAlignment="1">
      <alignment horizontal="left" vertical="top"/>
    </xf>
    <xf numFmtId="0" fontId="28" fillId="6" borderId="0" xfId="0" applyFont="1" applyFill="1" applyAlignment="1">
      <alignment horizontal="left" vertical="top" wrapText="1"/>
    </xf>
    <xf numFmtId="0" fontId="0" fillId="4" borderId="2" xfId="0" applyFont="1" applyFill="1" applyBorder="1" applyAlignment="1">
      <alignment horizontal="center" wrapText="1"/>
    </xf>
    <xf numFmtId="44" fontId="0" fillId="4" borderId="2" xfId="0" applyNumberFormat="1" applyFont="1" applyFill="1" applyBorder="1" applyAlignment="1">
      <alignment horizontal="center" wrapText="1"/>
    </xf>
    <xf numFmtId="44" fontId="0" fillId="4" borderId="2" xfId="1" applyFont="1" applyFill="1" applyBorder="1" applyAlignment="1">
      <alignment horizontal="center" wrapText="1"/>
    </xf>
    <xf numFmtId="44" fontId="0" fillId="4" borderId="3" xfId="1" applyFont="1" applyFill="1" applyBorder="1" applyAlignment="1">
      <alignment horizontal="center" wrapText="1"/>
    </xf>
    <xf numFmtId="44" fontId="5" fillId="2" borderId="0" xfId="1" applyFont="1" applyFill="1"/>
    <xf numFmtId="10" fontId="0" fillId="2" borderId="0" xfId="0" applyNumberFormat="1" applyFill="1"/>
    <xf numFmtId="44" fontId="5" fillId="2" borderId="0" xfId="1" applyFont="1" applyFill="1" applyAlignment="1">
      <alignment horizontal="right"/>
    </xf>
    <xf numFmtId="10" fontId="31" fillId="2" borderId="0" xfId="0" applyNumberFormat="1" applyFont="1" applyFill="1" applyAlignment="1">
      <alignment horizontal="right"/>
    </xf>
    <xf numFmtId="0" fontId="0" fillId="2" borderId="2" xfId="0" applyFill="1" applyBorder="1" applyAlignment="1">
      <alignment horizontal="center" wrapText="1"/>
    </xf>
    <xf numFmtId="44" fontId="0" fillId="2" borderId="2" xfId="0" applyNumberFormat="1" applyFill="1" applyBorder="1" applyAlignment="1">
      <alignment horizontal="center" wrapText="1"/>
    </xf>
    <xf numFmtId="44" fontId="5" fillId="2" borderId="2" xfId="1" applyFont="1" applyFill="1" applyBorder="1" applyAlignment="1">
      <alignment horizontal="center" wrapText="1"/>
    </xf>
    <xf numFmtId="44" fontId="5" fillId="2" borderId="3" xfId="1" applyFont="1" applyFill="1" applyBorder="1" applyAlignment="1">
      <alignment horizontal="center" wrapText="1"/>
    </xf>
    <xf numFmtId="0" fontId="32" fillId="0" borderId="0" xfId="0" applyFont="1" applyAlignment="1">
      <alignment horizontal="left" vertical="center" wrapText="1"/>
    </xf>
    <xf numFmtId="0" fontId="33" fillId="0" borderId="0" xfId="0" applyFont="1" applyAlignment="1">
      <alignment horizontal="left" vertical="center" wrapText="1"/>
    </xf>
    <xf numFmtId="0" fontId="0" fillId="7" borderId="0" xfId="0" applyFill="1" applyAlignment="1">
      <alignment horizontal="center" wrapText="1"/>
    </xf>
  </cellXfs>
  <cellStyles count="2">
    <cellStyle name="Currency" xfId="1" builtinId="4"/>
    <cellStyle name="Normal" xfId="0" builtinId="0"/>
  </cellStyles>
  <dxfs count="3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C4E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70198</xdr:colOff>
      <xdr:row>0</xdr:row>
      <xdr:rowOff>141652</xdr:rowOff>
    </xdr:from>
    <xdr:to>
      <xdr:col>8</xdr:col>
      <xdr:colOff>1906</xdr:colOff>
      <xdr:row>3</xdr:row>
      <xdr:rowOff>63500</xdr:rowOff>
    </xdr:to>
    <xdr:pic>
      <xdr:nvPicPr>
        <xdr:cNvPr id="13326" name="Picture 3">
          <a:extLst>
            <a:ext uri="{FF2B5EF4-FFF2-40B4-BE49-F238E27FC236}">
              <a16:creationId xmlns:a16="http://schemas.microsoft.com/office/drawing/2014/main" id="{C5E3D8AB-736D-7EF0-8A40-4AA21D4B92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969098" y="141652"/>
          <a:ext cx="3068608" cy="582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126324</xdr:rowOff>
    </xdr:from>
    <xdr:to>
      <xdr:col>0</xdr:col>
      <xdr:colOff>3517519</xdr:colOff>
      <xdr:row>0</xdr:row>
      <xdr:rowOff>793750</xdr:rowOff>
    </xdr:to>
    <xdr:pic>
      <xdr:nvPicPr>
        <xdr:cNvPr id="2" name="Picture 1">
          <a:extLst>
            <a:ext uri="{FF2B5EF4-FFF2-40B4-BE49-F238E27FC236}">
              <a16:creationId xmlns:a16="http://schemas.microsoft.com/office/drawing/2014/main" id="{13769B2B-FFCF-4A0F-8FE9-0F146577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126324"/>
          <a:ext cx="3517519" cy="667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0</xdr:col>
      <xdr:colOff>3517519</xdr:colOff>
      <xdr:row>0</xdr:row>
      <xdr:rowOff>699176</xdr:rowOff>
    </xdr:to>
    <xdr:pic>
      <xdr:nvPicPr>
        <xdr:cNvPr id="3" name="Picture 2">
          <a:extLst>
            <a:ext uri="{FF2B5EF4-FFF2-40B4-BE49-F238E27FC236}">
              <a16:creationId xmlns:a16="http://schemas.microsoft.com/office/drawing/2014/main" id="{D48B4E9B-E4F0-EC4A-9FD4-C1C19B176E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31750"/>
          <a:ext cx="3517519" cy="667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63500</xdr:rowOff>
    </xdr:from>
    <xdr:to>
      <xdr:col>0</xdr:col>
      <xdr:colOff>3517519</xdr:colOff>
      <xdr:row>0</xdr:row>
      <xdr:rowOff>730926</xdr:rowOff>
    </xdr:to>
    <xdr:pic>
      <xdr:nvPicPr>
        <xdr:cNvPr id="2" name="Picture 1">
          <a:extLst>
            <a:ext uri="{FF2B5EF4-FFF2-40B4-BE49-F238E27FC236}">
              <a16:creationId xmlns:a16="http://schemas.microsoft.com/office/drawing/2014/main" id="{B90C4868-F451-5045-B9B4-D44328415D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63500"/>
          <a:ext cx="3517519" cy="667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63500</xdr:rowOff>
    </xdr:from>
    <xdr:to>
      <xdr:col>0</xdr:col>
      <xdr:colOff>3517519</xdr:colOff>
      <xdr:row>0</xdr:row>
      <xdr:rowOff>730926</xdr:rowOff>
    </xdr:to>
    <xdr:pic>
      <xdr:nvPicPr>
        <xdr:cNvPr id="2" name="Picture 1">
          <a:extLst>
            <a:ext uri="{FF2B5EF4-FFF2-40B4-BE49-F238E27FC236}">
              <a16:creationId xmlns:a16="http://schemas.microsoft.com/office/drawing/2014/main" id="{58542B65-B07A-2949-9CF0-579B8934D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63500"/>
          <a:ext cx="3517519" cy="667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72572</xdr:rowOff>
    </xdr:from>
    <xdr:to>
      <xdr:col>0</xdr:col>
      <xdr:colOff>3517519</xdr:colOff>
      <xdr:row>0</xdr:row>
      <xdr:rowOff>739998</xdr:rowOff>
    </xdr:to>
    <xdr:pic>
      <xdr:nvPicPr>
        <xdr:cNvPr id="2" name="Picture 1">
          <a:extLst>
            <a:ext uri="{FF2B5EF4-FFF2-40B4-BE49-F238E27FC236}">
              <a16:creationId xmlns:a16="http://schemas.microsoft.com/office/drawing/2014/main" id="{6EC52CCC-3450-624E-89D4-C4D2B513E6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72572"/>
          <a:ext cx="3517519" cy="667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7"/>
  <sheetViews>
    <sheetView tabSelected="1" workbookViewId="0">
      <selection activeCell="J25" sqref="J25"/>
    </sheetView>
  </sheetViews>
  <sheetFormatPr baseColWidth="10" defaultColWidth="8.83203125" defaultRowHeight="15" x14ac:dyDescent="0.2"/>
  <cols>
    <col min="1" max="1" width="20.5" customWidth="1"/>
    <col min="2" max="2" width="10.1640625" customWidth="1"/>
    <col min="3" max="3" width="10.6640625" customWidth="1"/>
    <col min="4" max="4" width="9.83203125" customWidth="1"/>
    <col min="5" max="5" width="6.6640625" customWidth="1"/>
    <col min="6" max="8" width="11.5" customWidth="1"/>
  </cols>
  <sheetData>
    <row r="2" spans="1:8" ht="19" x14ac:dyDescent="0.2">
      <c r="A2" s="33" t="s">
        <v>16</v>
      </c>
      <c r="B2" s="33"/>
      <c r="C2" s="33"/>
      <c r="D2" s="33"/>
      <c r="E2" s="33"/>
      <c r="F2" s="33"/>
      <c r="G2" s="33"/>
      <c r="H2" s="33"/>
    </row>
    <row r="3" spans="1:8" ht="18.5" customHeight="1" x14ac:dyDescent="0.25">
      <c r="A3" s="31" t="s">
        <v>34</v>
      </c>
      <c r="B3" s="31"/>
      <c r="C3" s="31"/>
      <c r="D3" s="31"/>
      <c r="E3" s="31"/>
      <c r="F3" s="31"/>
      <c r="G3" s="31"/>
      <c r="H3" s="31"/>
    </row>
    <row r="4" spans="1:8" ht="18.5" customHeight="1" x14ac:dyDescent="0.25">
      <c r="A4" s="26"/>
      <c r="B4" s="26"/>
      <c r="C4" s="26"/>
      <c r="D4" s="26"/>
      <c r="E4" s="26"/>
      <c r="F4" s="26"/>
      <c r="G4" s="26"/>
      <c r="H4" s="26"/>
    </row>
    <row r="5" spans="1:8" ht="59" customHeight="1" x14ac:dyDescent="0.2">
      <c r="A5" s="40" t="s">
        <v>47</v>
      </c>
      <c r="B5" s="40"/>
      <c r="C5" s="40"/>
      <c r="D5" s="39" t="s">
        <v>37</v>
      </c>
      <c r="E5" s="39"/>
      <c r="F5" s="39"/>
      <c r="G5" s="39"/>
      <c r="H5" s="39"/>
    </row>
    <row r="6" spans="1:8" ht="18.5" customHeight="1" x14ac:dyDescent="0.25">
      <c r="A6" s="26"/>
      <c r="B6" s="26"/>
      <c r="C6" s="26"/>
      <c r="D6" s="26"/>
      <c r="E6" s="26"/>
      <c r="F6" s="26"/>
      <c r="G6" s="26"/>
      <c r="H6" s="26"/>
    </row>
    <row r="7" spans="1:8" ht="104.5" customHeight="1" x14ac:dyDescent="0.2">
      <c r="A7" s="41" t="s">
        <v>48</v>
      </c>
      <c r="B7" s="41"/>
      <c r="C7" s="41"/>
      <c r="D7" s="39" t="s">
        <v>35</v>
      </c>
      <c r="E7" s="39"/>
      <c r="F7" s="39"/>
      <c r="G7" s="39"/>
      <c r="H7" s="39"/>
    </row>
    <row r="8" spans="1:8" ht="6.5" customHeight="1" x14ac:dyDescent="0.25">
      <c r="A8" s="26"/>
      <c r="B8" s="26"/>
      <c r="C8" s="26"/>
      <c r="D8" s="26"/>
      <c r="E8" s="26"/>
      <c r="F8" s="26"/>
      <c r="G8" s="26"/>
      <c r="H8" s="26"/>
    </row>
    <row r="9" spans="1:8" ht="16" x14ac:dyDescent="0.2">
      <c r="A9" s="8" t="s">
        <v>5</v>
      </c>
      <c r="B9" s="8">
        <v>2024</v>
      </c>
      <c r="C9" s="8">
        <v>2025</v>
      </c>
      <c r="D9" s="8">
        <v>2026</v>
      </c>
    </row>
    <row r="10" spans="1:8" ht="16" x14ac:dyDescent="0.2">
      <c r="A10" s="8" t="s">
        <v>6</v>
      </c>
      <c r="B10" s="9">
        <v>8.3900000000000002E-2</v>
      </c>
      <c r="C10" s="10">
        <v>9.0200000000000002E-2</v>
      </c>
      <c r="D10" s="10">
        <v>9.9599999999999994E-2</v>
      </c>
      <c r="F10" s="32" t="s">
        <v>44</v>
      </c>
      <c r="G10" s="32"/>
      <c r="H10" s="32"/>
    </row>
    <row r="11" spans="1:8" ht="16" x14ac:dyDescent="0.2">
      <c r="A11" s="11" t="s">
        <v>7</v>
      </c>
      <c r="B11" s="43" t="s">
        <v>8</v>
      </c>
      <c r="C11" s="43"/>
      <c r="D11" s="43"/>
      <c r="F11" s="12" t="s">
        <v>9</v>
      </c>
      <c r="G11" s="12" t="s">
        <v>10</v>
      </c>
      <c r="H11" s="12" t="s">
        <v>11</v>
      </c>
    </row>
    <row r="12" spans="1:8" ht="16" x14ac:dyDescent="0.2">
      <c r="A12" s="13">
        <v>8</v>
      </c>
      <c r="B12" s="13">
        <f t="shared" ref="B12:D28" si="0">($A12*130)*B$10</f>
        <v>87.256</v>
      </c>
      <c r="C12" s="13">
        <f t="shared" si="0"/>
        <v>93.808000000000007</v>
      </c>
      <c r="D12" s="13">
        <f t="shared" si="0"/>
        <v>103.58399999999999</v>
      </c>
      <c r="E12" s="19"/>
      <c r="F12" s="14">
        <f>D12*12/52</f>
        <v>23.903999999999996</v>
      </c>
      <c r="G12" s="14">
        <f>D12*12/26</f>
        <v>47.807999999999993</v>
      </c>
      <c r="H12" s="14">
        <f>D12*12/24</f>
        <v>51.791999999999994</v>
      </c>
    </row>
    <row r="13" spans="1:8" ht="16" x14ac:dyDescent="0.2">
      <c r="A13" s="13">
        <v>8.5</v>
      </c>
      <c r="B13" s="13">
        <f t="shared" si="0"/>
        <v>92.709500000000006</v>
      </c>
      <c r="C13" s="13">
        <f t="shared" si="0"/>
        <v>99.671000000000006</v>
      </c>
      <c r="D13" s="13">
        <f t="shared" si="0"/>
        <v>110.05799999999999</v>
      </c>
      <c r="F13" s="14">
        <f t="shared" ref="F13:F28" si="1">D13*12/52</f>
        <v>25.398</v>
      </c>
      <c r="G13" s="14">
        <f t="shared" ref="G13:G28" si="2">D13*12/26</f>
        <v>50.795999999999999</v>
      </c>
      <c r="H13" s="14">
        <f t="shared" ref="H13:H28" si="3">D13*12/24</f>
        <v>55.028999999999996</v>
      </c>
    </row>
    <row r="14" spans="1:8" ht="16" x14ac:dyDescent="0.2">
      <c r="A14" s="13">
        <v>9</v>
      </c>
      <c r="B14" s="13">
        <f t="shared" si="0"/>
        <v>98.162999999999997</v>
      </c>
      <c r="C14" s="13">
        <f t="shared" si="0"/>
        <v>105.53400000000001</v>
      </c>
      <c r="D14" s="13">
        <f t="shared" si="0"/>
        <v>116.532</v>
      </c>
      <c r="F14" s="14">
        <f t="shared" si="1"/>
        <v>26.891999999999999</v>
      </c>
      <c r="G14" s="14">
        <f t="shared" si="2"/>
        <v>53.783999999999999</v>
      </c>
      <c r="H14" s="14">
        <f t="shared" si="3"/>
        <v>58.265999999999998</v>
      </c>
    </row>
    <row r="15" spans="1:8" ht="16" x14ac:dyDescent="0.2">
      <c r="A15" s="13">
        <v>9.5</v>
      </c>
      <c r="B15" s="13">
        <f t="shared" si="0"/>
        <v>103.6165</v>
      </c>
      <c r="C15" s="13">
        <f t="shared" si="0"/>
        <v>111.39700000000001</v>
      </c>
      <c r="D15" s="13">
        <f t="shared" si="0"/>
        <v>123.00599999999999</v>
      </c>
      <c r="F15" s="14">
        <f t="shared" si="1"/>
        <v>28.385999999999999</v>
      </c>
      <c r="G15" s="14">
        <f t="shared" si="2"/>
        <v>56.771999999999998</v>
      </c>
      <c r="H15" s="14">
        <f t="shared" si="3"/>
        <v>61.502999999999993</v>
      </c>
    </row>
    <row r="16" spans="1:8" ht="16" x14ac:dyDescent="0.2">
      <c r="A16" s="13">
        <v>10</v>
      </c>
      <c r="B16" s="13">
        <f t="shared" si="0"/>
        <v>109.07000000000001</v>
      </c>
      <c r="C16" s="13">
        <f t="shared" si="0"/>
        <v>117.26</v>
      </c>
      <c r="D16" s="13">
        <f t="shared" si="0"/>
        <v>129.47999999999999</v>
      </c>
      <c r="F16" s="14">
        <f t="shared" si="1"/>
        <v>29.879999999999995</v>
      </c>
      <c r="G16" s="14">
        <f t="shared" si="2"/>
        <v>59.759999999999991</v>
      </c>
      <c r="H16" s="14">
        <f t="shared" si="3"/>
        <v>64.739999999999995</v>
      </c>
    </row>
    <row r="17" spans="1:8" ht="16" x14ac:dyDescent="0.2">
      <c r="A17" s="13">
        <v>11</v>
      </c>
      <c r="B17" s="15">
        <f t="shared" si="0"/>
        <v>119.977</v>
      </c>
      <c r="C17" s="15">
        <f t="shared" si="0"/>
        <v>128.98599999999999</v>
      </c>
      <c r="D17" s="13">
        <f t="shared" si="0"/>
        <v>142.428</v>
      </c>
      <c r="F17" s="14">
        <f t="shared" si="1"/>
        <v>32.868000000000002</v>
      </c>
      <c r="G17" s="14">
        <f t="shared" si="2"/>
        <v>65.736000000000004</v>
      </c>
      <c r="H17" s="14">
        <f t="shared" si="3"/>
        <v>71.213999999999999</v>
      </c>
    </row>
    <row r="18" spans="1:8" ht="16" x14ac:dyDescent="0.2">
      <c r="A18" s="13">
        <v>12</v>
      </c>
      <c r="B18" s="15">
        <f t="shared" si="0"/>
        <v>130.88400000000001</v>
      </c>
      <c r="C18" s="15">
        <f t="shared" si="0"/>
        <v>140.71200000000002</v>
      </c>
      <c r="D18" s="13">
        <f t="shared" si="0"/>
        <v>155.376</v>
      </c>
      <c r="F18" s="14">
        <f t="shared" si="1"/>
        <v>35.856000000000002</v>
      </c>
      <c r="G18" s="14">
        <f t="shared" si="2"/>
        <v>71.712000000000003</v>
      </c>
      <c r="H18" s="14">
        <f t="shared" si="3"/>
        <v>77.688000000000002</v>
      </c>
    </row>
    <row r="19" spans="1:8" ht="16" x14ac:dyDescent="0.2">
      <c r="A19" s="13">
        <v>13</v>
      </c>
      <c r="B19" s="15">
        <f t="shared" si="0"/>
        <v>141.791</v>
      </c>
      <c r="C19" s="15">
        <f t="shared" si="0"/>
        <v>152.43800000000002</v>
      </c>
      <c r="D19" s="13">
        <f t="shared" si="0"/>
        <v>168.32399999999998</v>
      </c>
      <c r="F19" s="14">
        <f t="shared" si="1"/>
        <v>38.844000000000001</v>
      </c>
      <c r="G19" s="14">
        <f t="shared" si="2"/>
        <v>77.688000000000002</v>
      </c>
      <c r="H19" s="14">
        <f t="shared" si="3"/>
        <v>84.161999999999992</v>
      </c>
    </row>
    <row r="20" spans="1:8" ht="16" x14ac:dyDescent="0.2">
      <c r="A20" s="13">
        <v>13.25</v>
      </c>
      <c r="B20" s="15">
        <f t="shared" si="0"/>
        <v>144.51775000000001</v>
      </c>
      <c r="C20" s="15">
        <f t="shared" si="0"/>
        <v>155.36950000000002</v>
      </c>
      <c r="D20" s="13">
        <f t="shared" si="0"/>
        <v>171.56099999999998</v>
      </c>
      <c r="F20" s="14">
        <f t="shared" si="1"/>
        <v>39.591000000000001</v>
      </c>
      <c r="G20" s="14">
        <f t="shared" si="2"/>
        <v>79.182000000000002</v>
      </c>
      <c r="H20" s="14">
        <f t="shared" si="3"/>
        <v>85.780500000000004</v>
      </c>
    </row>
    <row r="21" spans="1:8" ht="16" x14ac:dyDescent="0.2">
      <c r="A21" s="13">
        <v>14</v>
      </c>
      <c r="B21" s="15">
        <f t="shared" si="0"/>
        <v>152.69800000000001</v>
      </c>
      <c r="C21" s="15">
        <f t="shared" si="0"/>
        <v>164.16400000000002</v>
      </c>
      <c r="D21" s="13">
        <f t="shared" si="0"/>
        <v>181.27199999999999</v>
      </c>
      <c r="F21" s="14">
        <f t="shared" si="1"/>
        <v>41.832000000000001</v>
      </c>
      <c r="G21" s="14">
        <f t="shared" si="2"/>
        <v>83.664000000000001</v>
      </c>
      <c r="H21" s="14">
        <f t="shared" si="3"/>
        <v>90.63600000000001</v>
      </c>
    </row>
    <row r="22" spans="1:8" ht="16" x14ac:dyDescent="0.2">
      <c r="A22" s="13">
        <v>15</v>
      </c>
      <c r="B22" s="15">
        <f t="shared" si="0"/>
        <v>163.60500000000002</v>
      </c>
      <c r="C22" s="15">
        <f t="shared" si="0"/>
        <v>175.89000000000001</v>
      </c>
      <c r="D22" s="13">
        <f t="shared" si="0"/>
        <v>194.22</v>
      </c>
      <c r="F22" s="14">
        <f t="shared" si="1"/>
        <v>44.82</v>
      </c>
      <c r="G22" s="14">
        <f t="shared" si="2"/>
        <v>89.64</v>
      </c>
      <c r="H22" s="14">
        <f t="shared" si="3"/>
        <v>97.11</v>
      </c>
    </row>
    <row r="23" spans="1:8" ht="16" x14ac:dyDescent="0.2">
      <c r="A23" s="13">
        <v>17</v>
      </c>
      <c r="B23" s="15">
        <f t="shared" si="0"/>
        <v>185.41900000000001</v>
      </c>
      <c r="C23" s="15">
        <f t="shared" si="0"/>
        <v>199.34200000000001</v>
      </c>
      <c r="D23" s="13">
        <f t="shared" si="0"/>
        <v>220.11599999999999</v>
      </c>
      <c r="F23" s="14">
        <f t="shared" si="1"/>
        <v>50.795999999999999</v>
      </c>
      <c r="G23" s="14">
        <f t="shared" si="2"/>
        <v>101.592</v>
      </c>
      <c r="H23" s="14">
        <f t="shared" si="3"/>
        <v>110.05799999999999</v>
      </c>
    </row>
    <row r="24" spans="1:8" ht="15" customHeight="1" x14ac:dyDescent="0.2">
      <c r="A24" s="13">
        <v>20</v>
      </c>
      <c r="B24" s="13">
        <f t="shared" si="0"/>
        <v>218.14000000000001</v>
      </c>
      <c r="C24" s="13">
        <f t="shared" si="0"/>
        <v>234.52</v>
      </c>
      <c r="D24" s="13">
        <f t="shared" si="0"/>
        <v>258.95999999999998</v>
      </c>
      <c r="F24" s="14">
        <f t="shared" si="1"/>
        <v>59.759999999999991</v>
      </c>
      <c r="G24" s="14">
        <f t="shared" si="2"/>
        <v>119.51999999999998</v>
      </c>
      <c r="H24" s="14">
        <f t="shared" si="3"/>
        <v>129.47999999999999</v>
      </c>
    </row>
    <row r="25" spans="1:8" ht="16" x14ac:dyDescent="0.2">
      <c r="A25" s="13">
        <v>22.5</v>
      </c>
      <c r="B25" s="13">
        <f t="shared" si="0"/>
        <v>245.4075</v>
      </c>
      <c r="C25" s="13">
        <f t="shared" si="0"/>
        <v>263.83499999999998</v>
      </c>
      <c r="D25" s="13">
        <f t="shared" si="0"/>
        <v>291.33</v>
      </c>
      <c r="F25" s="14">
        <f t="shared" si="1"/>
        <v>67.23</v>
      </c>
      <c r="G25" s="14">
        <f t="shared" si="2"/>
        <v>134.46</v>
      </c>
      <c r="H25" s="14">
        <f t="shared" si="3"/>
        <v>145.66499999999999</v>
      </c>
    </row>
    <row r="26" spans="1:8" ht="16" x14ac:dyDescent="0.2">
      <c r="A26" s="13">
        <v>25</v>
      </c>
      <c r="B26" s="13">
        <f t="shared" si="0"/>
        <v>272.67500000000001</v>
      </c>
      <c r="C26" s="13">
        <f t="shared" si="0"/>
        <v>293.15000000000003</v>
      </c>
      <c r="D26" s="13">
        <f t="shared" si="0"/>
        <v>323.7</v>
      </c>
      <c r="F26" s="14">
        <f t="shared" si="1"/>
        <v>74.699999999999989</v>
      </c>
      <c r="G26" s="14">
        <f t="shared" si="2"/>
        <v>149.39999999999998</v>
      </c>
      <c r="H26" s="14">
        <f t="shared" si="3"/>
        <v>161.85</v>
      </c>
    </row>
    <row r="27" spans="1:8" ht="16" x14ac:dyDescent="0.2">
      <c r="A27" s="13">
        <v>30</v>
      </c>
      <c r="B27" s="13">
        <f t="shared" si="0"/>
        <v>327.21000000000004</v>
      </c>
      <c r="C27" s="13">
        <f t="shared" si="0"/>
        <v>351.78000000000003</v>
      </c>
      <c r="D27" s="13">
        <f t="shared" si="0"/>
        <v>388.44</v>
      </c>
      <c r="F27" s="14">
        <f t="shared" si="1"/>
        <v>89.64</v>
      </c>
      <c r="G27" s="14">
        <f t="shared" si="2"/>
        <v>179.28</v>
      </c>
      <c r="H27" s="14">
        <f t="shared" si="3"/>
        <v>194.22</v>
      </c>
    </row>
    <row r="28" spans="1:8" ht="16" x14ac:dyDescent="0.2">
      <c r="A28" s="13">
        <v>50</v>
      </c>
      <c r="B28" s="13">
        <f t="shared" si="0"/>
        <v>545.35</v>
      </c>
      <c r="C28" s="13">
        <f t="shared" si="0"/>
        <v>586.30000000000007</v>
      </c>
      <c r="D28" s="13">
        <f t="shared" si="0"/>
        <v>647.4</v>
      </c>
      <c r="F28" s="14">
        <f t="shared" si="1"/>
        <v>149.39999999999998</v>
      </c>
      <c r="G28" s="14">
        <f t="shared" si="2"/>
        <v>298.79999999999995</v>
      </c>
      <c r="H28" s="14">
        <f t="shared" si="3"/>
        <v>323.7</v>
      </c>
    </row>
    <row r="30" spans="1:8" ht="118" customHeight="1" x14ac:dyDescent="0.2">
      <c r="A30" s="40" t="s">
        <v>49</v>
      </c>
      <c r="B30" s="40"/>
      <c r="C30" s="40"/>
      <c r="D30" s="39" t="s">
        <v>36</v>
      </c>
      <c r="E30" s="39"/>
      <c r="F30" s="39"/>
      <c r="G30" s="39"/>
      <c r="H30" s="39"/>
    </row>
    <row r="31" spans="1:8" ht="7" customHeight="1" x14ac:dyDescent="0.2"/>
    <row r="32" spans="1:8" ht="18.5" customHeight="1" x14ac:dyDescent="0.25">
      <c r="A32" s="24" t="s">
        <v>14</v>
      </c>
      <c r="B32" s="24"/>
      <c r="C32" s="24"/>
      <c r="D32" s="21"/>
    </row>
    <row r="33" spans="1:8" ht="16" x14ac:dyDescent="0.2">
      <c r="A33" s="8" t="s">
        <v>5</v>
      </c>
      <c r="B33" s="8">
        <v>2024</v>
      </c>
      <c r="C33" s="8">
        <v>2025</v>
      </c>
      <c r="D33" s="8">
        <v>2026</v>
      </c>
      <c r="F33" s="32" t="s">
        <v>46</v>
      </c>
      <c r="G33" s="32"/>
      <c r="H33" s="32"/>
    </row>
    <row r="34" spans="1:8" ht="15.5" customHeight="1" x14ac:dyDescent="0.2">
      <c r="A34" s="30" t="s">
        <v>45</v>
      </c>
      <c r="B34" s="44" t="s">
        <v>8</v>
      </c>
      <c r="C34" s="44"/>
      <c r="D34" s="44"/>
      <c r="F34" s="12" t="s">
        <v>9</v>
      </c>
      <c r="G34" s="12" t="s">
        <v>10</v>
      </c>
      <c r="H34" s="12" t="s">
        <v>11</v>
      </c>
    </row>
    <row r="35" spans="1:8" ht="16" x14ac:dyDescent="0.2">
      <c r="A35" s="30"/>
      <c r="B35" s="18">
        <v>101.93</v>
      </c>
      <c r="C35" s="18">
        <v>115.61</v>
      </c>
      <c r="D35" s="18">
        <v>129.88999999999999</v>
      </c>
      <c r="F35" s="13">
        <f>D35*12/52</f>
        <v>29.974615384615383</v>
      </c>
      <c r="G35" s="13">
        <f>D35*12/26</f>
        <v>59.949230769230766</v>
      </c>
      <c r="H35" s="13">
        <f>D35*12/24</f>
        <v>64.944999999999993</v>
      </c>
    </row>
    <row r="36" spans="1:8" x14ac:dyDescent="0.2">
      <c r="D36" s="20"/>
    </row>
    <row r="37" spans="1:8" ht="43.5" customHeight="1" x14ac:dyDescent="0.2">
      <c r="A37" s="42" t="s">
        <v>50</v>
      </c>
      <c r="B37" s="40"/>
      <c r="C37" s="40"/>
      <c r="D37" s="39" t="s">
        <v>41</v>
      </c>
      <c r="E37" s="39"/>
      <c r="F37" s="39"/>
      <c r="G37" s="39"/>
      <c r="H37" s="39"/>
    </row>
    <row r="38" spans="1:8" ht="8" customHeight="1" x14ac:dyDescent="0.2">
      <c r="A38" s="16"/>
    </row>
    <row r="39" spans="1:8" ht="14.5" customHeight="1" x14ac:dyDescent="0.2">
      <c r="A39" s="16"/>
      <c r="B39" s="8">
        <v>2024</v>
      </c>
      <c r="C39" s="8">
        <v>2025</v>
      </c>
      <c r="D39" s="8">
        <v>2026</v>
      </c>
    </row>
    <row r="40" spans="1:8" ht="14.5" customHeight="1" x14ac:dyDescent="0.2">
      <c r="A40" t="s">
        <v>12</v>
      </c>
      <c r="B40" s="17">
        <v>2970</v>
      </c>
      <c r="C40" s="17">
        <v>2900</v>
      </c>
      <c r="D40" s="17">
        <v>3340</v>
      </c>
    </row>
    <row r="41" spans="1:8" ht="14.5" customHeight="1" x14ac:dyDescent="0.2">
      <c r="A41" t="s">
        <v>13</v>
      </c>
      <c r="B41" s="17">
        <f>B40/12</f>
        <v>247.5</v>
      </c>
      <c r="C41" s="17">
        <f t="shared" ref="C41:D41" si="4">C40/12</f>
        <v>241.66666666666666</v>
      </c>
      <c r="D41" s="17">
        <f t="shared" si="4"/>
        <v>278.33333333333331</v>
      </c>
    </row>
    <row r="42" spans="1:8" ht="14.5" customHeight="1" x14ac:dyDescent="0.2">
      <c r="A42" s="16"/>
    </row>
    <row r="43" spans="1:8" ht="58" customHeight="1" x14ac:dyDescent="0.2">
      <c r="A43" s="42" t="s">
        <v>51</v>
      </c>
      <c r="B43" s="40"/>
      <c r="C43" s="40"/>
      <c r="D43" s="39" t="s">
        <v>38</v>
      </c>
      <c r="E43" s="39"/>
      <c r="F43" s="39"/>
      <c r="G43" s="39"/>
      <c r="H43" s="39"/>
    </row>
    <row r="44" spans="1:8" ht="8" customHeight="1" x14ac:dyDescent="0.2">
      <c r="A44" s="16"/>
    </row>
    <row r="45" spans="1:8" ht="16" x14ac:dyDescent="0.2">
      <c r="B45" s="8">
        <v>2024</v>
      </c>
      <c r="C45" s="8">
        <v>2025</v>
      </c>
      <c r="D45" s="8">
        <v>2026</v>
      </c>
    </row>
    <row r="46" spans="1:8" x14ac:dyDescent="0.2">
      <c r="A46" t="s">
        <v>12</v>
      </c>
      <c r="B46" s="17">
        <v>4460</v>
      </c>
      <c r="C46" s="17">
        <v>4350</v>
      </c>
      <c r="D46" s="17">
        <v>5010</v>
      </c>
    </row>
    <row r="47" spans="1:8" x14ac:dyDescent="0.2">
      <c r="A47" t="s">
        <v>13</v>
      </c>
      <c r="B47" s="17">
        <f>B46/12</f>
        <v>371.66666666666669</v>
      </c>
      <c r="C47" s="17">
        <f>C46/12</f>
        <v>362.5</v>
      </c>
      <c r="D47" s="17">
        <f>D46/12</f>
        <v>417.5</v>
      </c>
    </row>
  </sheetData>
  <mergeCells count="16">
    <mergeCell ref="A3:H3"/>
    <mergeCell ref="F10:H10"/>
    <mergeCell ref="F33:H33"/>
    <mergeCell ref="A2:H2"/>
    <mergeCell ref="B11:D11"/>
    <mergeCell ref="D7:H7"/>
    <mergeCell ref="A7:C7"/>
    <mergeCell ref="A30:C30"/>
    <mergeCell ref="D30:H30"/>
    <mergeCell ref="D5:H5"/>
    <mergeCell ref="A5:C5"/>
    <mergeCell ref="A37:C37"/>
    <mergeCell ref="D37:H37"/>
    <mergeCell ref="A34:A35"/>
    <mergeCell ref="A43:C43"/>
    <mergeCell ref="D43:H43"/>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36CA9-1DC3-4809-9A68-AD0D1587EE85}">
  <dimension ref="A1:G65"/>
  <sheetViews>
    <sheetView view="pageBreakPreview" zoomScale="80" zoomScaleNormal="100" zoomScaleSheetLayoutView="80" workbookViewId="0">
      <selection activeCell="E4" sqref="E4"/>
    </sheetView>
  </sheetViews>
  <sheetFormatPr baseColWidth="10" defaultColWidth="8.83203125" defaultRowHeight="15" x14ac:dyDescent="0.2"/>
  <cols>
    <col min="1" max="1" width="135.1640625" customWidth="1"/>
    <col min="2" max="2" width="81.33203125" customWidth="1"/>
    <col min="3" max="3" width="26.5" customWidth="1"/>
    <col min="5" max="5" width="21.5" customWidth="1"/>
  </cols>
  <sheetData>
    <row r="1" spans="1:7" ht="115.5" customHeight="1" x14ac:dyDescent="0.2">
      <c r="B1" s="28" t="s">
        <v>61</v>
      </c>
    </row>
    <row r="2" spans="1:7" ht="80" customHeight="1" x14ac:dyDescent="0.2">
      <c r="A2" s="34" t="s">
        <v>43</v>
      </c>
      <c r="B2" s="35"/>
    </row>
    <row r="3" spans="1:7" ht="103" customHeight="1" thickBot="1" x14ac:dyDescent="0.3">
      <c r="A3" s="36" t="s">
        <v>22</v>
      </c>
      <c r="B3" s="37"/>
    </row>
    <row r="4" spans="1:7" ht="18" customHeight="1" x14ac:dyDescent="0.2">
      <c r="A4" s="2"/>
      <c r="B4" s="29" t="s">
        <v>33</v>
      </c>
    </row>
    <row r="5" spans="1:7" ht="16" x14ac:dyDescent="0.2">
      <c r="A5" s="45" t="s">
        <v>23</v>
      </c>
      <c r="B5" s="49" t="s">
        <v>4</v>
      </c>
      <c r="C5" s="25"/>
      <c r="D5" s="25"/>
      <c r="E5" s="25"/>
      <c r="F5" s="25"/>
      <c r="G5" s="25"/>
    </row>
    <row r="6" spans="1:7" ht="16" x14ac:dyDescent="0.2">
      <c r="A6" s="45" t="s">
        <v>24</v>
      </c>
      <c r="B6" s="49" t="s">
        <v>20</v>
      </c>
      <c r="C6" s="25"/>
      <c r="D6" s="25"/>
      <c r="E6" s="25"/>
      <c r="F6" s="25"/>
      <c r="G6" s="25"/>
    </row>
    <row r="7" spans="1:7" ht="16" x14ac:dyDescent="0.2">
      <c r="A7" s="45" t="s">
        <v>25</v>
      </c>
      <c r="B7" s="50">
        <v>200</v>
      </c>
      <c r="C7" s="25"/>
      <c r="D7" s="25"/>
      <c r="E7" s="25"/>
      <c r="F7" s="25"/>
      <c r="G7" s="25"/>
    </row>
    <row r="8" spans="1:7" ht="16" x14ac:dyDescent="0.2">
      <c r="A8" s="45" t="s">
        <v>26</v>
      </c>
      <c r="B8" s="51">
        <f>B7*12</f>
        <v>2400</v>
      </c>
      <c r="C8" s="25"/>
      <c r="D8" s="25"/>
      <c r="E8" s="25"/>
      <c r="F8" s="25"/>
      <c r="G8" s="25"/>
    </row>
    <row r="9" spans="1:7" ht="16" x14ac:dyDescent="0.2">
      <c r="A9" s="45" t="s">
        <v>27</v>
      </c>
      <c r="B9" s="51">
        <v>31200</v>
      </c>
      <c r="C9" s="25"/>
      <c r="D9" s="25"/>
      <c r="E9" s="25"/>
      <c r="F9" s="25"/>
      <c r="G9" s="25"/>
    </row>
    <row r="10" spans="1:7" ht="17" thickBot="1" x14ac:dyDescent="0.25">
      <c r="A10" s="45" t="s">
        <v>28</v>
      </c>
      <c r="B10" s="52">
        <v>15</v>
      </c>
      <c r="C10" s="25"/>
      <c r="D10" s="25"/>
      <c r="E10" s="25"/>
      <c r="F10" s="25"/>
      <c r="G10" s="25"/>
    </row>
    <row r="11" spans="1:7" ht="15.5" customHeight="1" x14ac:dyDescent="0.2">
      <c r="A11" s="3"/>
      <c r="B11" s="4"/>
      <c r="C11" s="25"/>
      <c r="D11" s="25"/>
      <c r="E11" s="25"/>
      <c r="F11" s="25"/>
      <c r="G11" s="25"/>
    </row>
    <row r="12" spans="1:7" ht="8" customHeight="1" x14ac:dyDescent="0.2">
      <c r="A12" s="2"/>
      <c r="B12" s="2"/>
      <c r="C12" s="25"/>
      <c r="D12" s="25"/>
      <c r="E12" s="25"/>
      <c r="F12" s="25"/>
      <c r="G12" s="25"/>
    </row>
    <row r="13" spans="1:7" ht="22" x14ac:dyDescent="0.25">
      <c r="A13" s="22" t="s">
        <v>2</v>
      </c>
      <c r="B13" s="2"/>
      <c r="C13" s="25"/>
      <c r="D13" s="25"/>
      <c r="E13" s="25"/>
      <c r="F13" s="25"/>
      <c r="G13" s="25"/>
    </row>
    <row r="14" spans="1:7" ht="16" x14ac:dyDescent="0.2">
      <c r="A14" s="46" t="s">
        <v>52</v>
      </c>
      <c r="B14" s="53">
        <f>B8</f>
        <v>2400</v>
      </c>
      <c r="C14" s="25"/>
      <c r="D14" s="25"/>
      <c r="E14" s="25"/>
      <c r="F14" s="25"/>
      <c r="G14" s="25"/>
    </row>
    <row r="15" spans="1:7" ht="16" x14ac:dyDescent="0.2">
      <c r="A15" s="46" t="s">
        <v>29</v>
      </c>
      <c r="B15" s="53">
        <f>B9</f>
        <v>31200</v>
      </c>
      <c r="C15" s="25"/>
      <c r="D15" s="25"/>
      <c r="E15" s="25"/>
      <c r="F15" s="25"/>
      <c r="G15" s="25"/>
    </row>
    <row r="16" spans="1:7" ht="32" x14ac:dyDescent="0.2">
      <c r="A16" s="46" t="s">
        <v>53</v>
      </c>
      <c r="B16" s="54">
        <f>B14/B15</f>
        <v>7.6923076923076927E-2</v>
      </c>
      <c r="C16" s="25"/>
      <c r="D16" s="25"/>
      <c r="E16" s="25"/>
      <c r="F16" s="25"/>
      <c r="G16" s="25"/>
    </row>
    <row r="17" spans="1:7" x14ac:dyDescent="0.2">
      <c r="A17" s="46"/>
      <c r="B17" s="23" t="str">
        <f>IF(B16&lt;0.0996,"Pass","Fail")</f>
        <v>Pass</v>
      </c>
      <c r="C17" s="25"/>
      <c r="D17" s="25"/>
      <c r="E17" s="25"/>
      <c r="F17" s="25"/>
      <c r="G17" s="25"/>
    </row>
    <row r="18" spans="1:7" ht="22" x14ac:dyDescent="0.25">
      <c r="A18" s="6" t="s">
        <v>15</v>
      </c>
      <c r="C18" s="25"/>
      <c r="D18" s="25"/>
      <c r="E18" s="25"/>
      <c r="F18" s="25"/>
      <c r="G18" s="25"/>
    </row>
    <row r="19" spans="1:7" ht="16" x14ac:dyDescent="0.2">
      <c r="A19" s="46" t="s">
        <v>54</v>
      </c>
      <c r="B19" s="53">
        <f>B7</f>
        <v>200</v>
      </c>
      <c r="C19" s="25"/>
      <c r="D19" s="25"/>
      <c r="E19" s="25"/>
      <c r="F19" s="25"/>
      <c r="G19" s="25"/>
    </row>
    <row r="20" spans="1:7" ht="16" x14ac:dyDescent="0.2">
      <c r="A20" s="46" t="s">
        <v>30</v>
      </c>
      <c r="B20" s="55">
        <f>B10</f>
        <v>15</v>
      </c>
      <c r="C20" s="25"/>
      <c r="D20" s="25"/>
      <c r="E20" s="25"/>
      <c r="F20" s="25"/>
      <c r="G20" s="25"/>
    </row>
    <row r="21" spans="1:7" ht="16" x14ac:dyDescent="0.2">
      <c r="A21" s="46" t="s">
        <v>31</v>
      </c>
      <c r="B21" s="53">
        <f>B20*130</f>
        <v>1950</v>
      </c>
      <c r="C21" s="25"/>
      <c r="D21" s="25"/>
      <c r="E21" s="25"/>
      <c r="F21" s="25"/>
      <c r="G21" s="25"/>
    </row>
    <row r="22" spans="1:7" ht="32" x14ac:dyDescent="0.2">
      <c r="A22" s="46" t="s">
        <v>55</v>
      </c>
      <c r="B22" s="54">
        <f>B19/B21</f>
        <v>0.10256410256410256</v>
      </c>
      <c r="D22" s="25"/>
      <c r="E22" s="25"/>
      <c r="F22" s="25"/>
      <c r="G22" s="25"/>
    </row>
    <row r="23" spans="1:7" x14ac:dyDescent="0.2">
      <c r="A23" s="46"/>
      <c r="B23" s="5" t="str">
        <f>IF(B22&lt;0.0996,"Pass","Fail")</f>
        <v>Fail</v>
      </c>
      <c r="C23" s="25"/>
      <c r="D23" s="25"/>
      <c r="E23" s="25"/>
      <c r="F23" s="25"/>
      <c r="G23" s="25"/>
    </row>
    <row r="24" spans="1:7" ht="22" x14ac:dyDescent="0.25">
      <c r="A24" s="22" t="s">
        <v>3</v>
      </c>
      <c r="C24" s="25"/>
      <c r="D24" s="25"/>
      <c r="E24" s="25"/>
      <c r="F24" s="25"/>
      <c r="G24" s="25"/>
    </row>
    <row r="25" spans="1:7" ht="16" x14ac:dyDescent="0.2">
      <c r="A25" s="46" t="s">
        <v>56</v>
      </c>
      <c r="B25" s="53">
        <f>B8</f>
        <v>2400</v>
      </c>
      <c r="C25" s="25"/>
      <c r="D25" s="25"/>
      <c r="E25" s="25"/>
      <c r="F25" s="25"/>
      <c r="G25" s="25"/>
    </row>
    <row r="26" spans="1:7" ht="16" x14ac:dyDescent="0.2">
      <c r="A26" s="46" t="s">
        <v>32</v>
      </c>
      <c r="B26" s="53">
        <v>15650</v>
      </c>
      <c r="C26" s="25"/>
      <c r="D26" s="25"/>
      <c r="E26" s="25"/>
      <c r="F26" s="25"/>
      <c r="G26" s="25"/>
    </row>
    <row r="27" spans="1:7" ht="16" x14ac:dyDescent="0.2">
      <c r="A27" s="46" t="s">
        <v>19</v>
      </c>
      <c r="B27" s="53">
        <v>129.88999999999999</v>
      </c>
      <c r="C27" s="25"/>
      <c r="D27" s="25"/>
      <c r="E27" s="25"/>
      <c r="F27" s="25"/>
      <c r="G27" s="25"/>
    </row>
    <row r="28" spans="1:7" ht="16" x14ac:dyDescent="0.2">
      <c r="A28" s="46" t="s">
        <v>57</v>
      </c>
      <c r="B28" s="56">
        <f>B25/B26</f>
        <v>0.15335463258785942</v>
      </c>
    </row>
    <row r="29" spans="1:7" x14ac:dyDescent="0.2">
      <c r="A29" s="46"/>
      <c r="B29" s="27" t="str">
        <f>IF(B28&lt;0.0996,"Pass","Fail")</f>
        <v>Fail</v>
      </c>
    </row>
    <row r="30" spans="1:7" ht="22" x14ac:dyDescent="0.25">
      <c r="A30" s="22" t="s">
        <v>0</v>
      </c>
      <c r="B30" s="6"/>
    </row>
    <row r="31" spans="1:7" x14ac:dyDescent="0.2">
      <c r="A31" s="47" t="s">
        <v>21</v>
      </c>
      <c r="B31" s="47"/>
    </row>
    <row r="32" spans="1:7" x14ac:dyDescent="0.2">
      <c r="A32" s="48" t="s">
        <v>18</v>
      </c>
      <c r="B32" s="48"/>
    </row>
    <row r="33" spans="1:2" x14ac:dyDescent="0.2">
      <c r="A33" s="1"/>
    </row>
    <row r="34" spans="1:2" x14ac:dyDescent="0.2">
      <c r="A34" s="38" t="s">
        <v>1</v>
      </c>
      <c r="B34" s="38"/>
    </row>
    <row r="35" spans="1:2" x14ac:dyDescent="0.2">
      <c r="A35" s="1"/>
    </row>
    <row r="36" spans="1:2" x14ac:dyDescent="0.2">
      <c r="B36" s="7" t="s">
        <v>1</v>
      </c>
    </row>
    <row r="38" spans="1:2" x14ac:dyDescent="0.2">
      <c r="A38" s="1"/>
    </row>
    <row r="39" spans="1:2" x14ac:dyDescent="0.2">
      <c r="A39" s="1"/>
    </row>
    <row r="40" spans="1:2" x14ac:dyDescent="0.2">
      <c r="A40" s="1"/>
    </row>
    <row r="41" spans="1:2" x14ac:dyDescent="0.2">
      <c r="A41" s="1"/>
    </row>
    <row r="42" spans="1:2" x14ac:dyDescent="0.2">
      <c r="A42" s="1"/>
    </row>
    <row r="43" spans="1:2" x14ac:dyDescent="0.2">
      <c r="A43" s="1"/>
    </row>
    <row r="44" spans="1:2" x14ac:dyDescent="0.2">
      <c r="A44" s="1"/>
    </row>
    <row r="45" spans="1:2" x14ac:dyDescent="0.2">
      <c r="A45" s="1"/>
    </row>
    <row r="46" spans="1:2" x14ac:dyDescent="0.2">
      <c r="A46" s="1"/>
    </row>
    <row r="47" spans="1:2" x14ac:dyDescent="0.2">
      <c r="A47" s="1"/>
    </row>
    <row r="48" spans="1:2"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row r="59" spans="1:1" x14ac:dyDescent="0.2">
      <c r="A59" s="1"/>
    </row>
    <row r="60" spans="1:1" x14ac:dyDescent="0.2">
      <c r="A60" s="1"/>
    </row>
    <row r="61" spans="1:1" x14ac:dyDescent="0.2">
      <c r="A61" s="1"/>
    </row>
    <row r="62" spans="1:1" x14ac:dyDescent="0.2">
      <c r="A62" s="1"/>
    </row>
    <row r="63" spans="1:1" x14ac:dyDescent="0.2">
      <c r="A63" s="1"/>
    </row>
    <row r="64" spans="1:1" x14ac:dyDescent="0.2">
      <c r="A64" s="1"/>
    </row>
    <row r="65" spans="1:1" x14ac:dyDescent="0.2">
      <c r="A65" s="1"/>
    </row>
  </sheetData>
  <mergeCells count="5">
    <mergeCell ref="A2:B2"/>
    <mergeCell ref="A3:B3"/>
    <mergeCell ref="A31:B31"/>
    <mergeCell ref="A32:B32"/>
    <mergeCell ref="A34:B34"/>
  </mergeCells>
  <conditionalFormatting sqref="B17">
    <cfRule type="containsText" dxfId="29" priority="7" stopIfTrue="1" operator="containsText" text="Fail">
      <formula>NOT(ISERROR(SEARCH("Fail",B17)))</formula>
    </cfRule>
    <cfRule type="containsText" dxfId="28" priority="8" stopIfTrue="1" operator="containsText" text="Pass">
      <formula>NOT(ISERROR(SEARCH("Pass",B17)))</formula>
    </cfRule>
    <cfRule type="expression" priority="9" stopIfTrue="1">
      <formula>IF($B$16&lt;9.86%,"Fail","Pass")</formula>
    </cfRule>
  </conditionalFormatting>
  <conditionalFormatting sqref="B23">
    <cfRule type="containsText" dxfId="27" priority="4" stopIfTrue="1" operator="containsText" text="Fail">
      <formula>NOT(ISERROR(SEARCH("Fail",B23)))</formula>
    </cfRule>
    <cfRule type="containsText" dxfId="26" priority="5" stopIfTrue="1" operator="containsText" text="Pass">
      <formula>NOT(ISERROR(SEARCH("Pass",B23)))</formula>
    </cfRule>
    <cfRule type="expression" priority="6" stopIfTrue="1">
      <formula>IF($B$16&lt;9.86%,"Fail","Pass")</formula>
    </cfRule>
  </conditionalFormatting>
  <conditionalFormatting sqref="B28:B29">
    <cfRule type="containsText" dxfId="25" priority="1" stopIfTrue="1" operator="containsText" text="Fail">
      <formula>NOT(ISERROR(SEARCH("Fail",B28)))</formula>
    </cfRule>
    <cfRule type="containsText" dxfId="24" priority="2" stopIfTrue="1" operator="containsText" text="Pass">
      <formula>NOT(ISERROR(SEARCH("Pass",B28)))</formula>
    </cfRule>
    <cfRule type="expression" priority="3" stopIfTrue="1">
      <formula>IF($B$16&lt;9.86%,"Fail","Pass")</formula>
    </cfRule>
  </conditionalFormatting>
  <pageMargins left="0.7" right="0.7" top="0.75" bottom="0.75" header="0.3" footer="0.3"/>
  <pageSetup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8AF0C-5A28-4F6D-915F-4BCCC795FA8B}">
  <dimension ref="A1:G65"/>
  <sheetViews>
    <sheetView view="pageBreakPreview" zoomScale="80" zoomScaleNormal="100" zoomScaleSheetLayoutView="80" workbookViewId="0"/>
  </sheetViews>
  <sheetFormatPr baseColWidth="10" defaultColWidth="8.83203125" defaultRowHeight="15" x14ac:dyDescent="0.2"/>
  <cols>
    <col min="1" max="1" width="135.1640625" customWidth="1"/>
    <col min="2" max="2" width="81.33203125" customWidth="1"/>
    <col min="3" max="3" width="26.5" customWidth="1"/>
    <col min="5" max="5" width="21.5" customWidth="1"/>
  </cols>
  <sheetData>
    <row r="1" spans="1:7" ht="115.5" customHeight="1" x14ac:dyDescent="0.2">
      <c r="B1" s="61" t="s">
        <v>62</v>
      </c>
    </row>
    <row r="2" spans="1:7" ht="80" customHeight="1" x14ac:dyDescent="0.2">
      <c r="A2" s="34" t="s">
        <v>42</v>
      </c>
      <c r="B2" s="35"/>
    </row>
    <row r="3" spans="1:7" ht="103" customHeight="1" thickBot="1" x14ac:dyDescent="0.3">
      <c r="A3" s="36" t="s">
        <v>22</v>
      </c>
      <c r="B3" s="37"/>
    </row>
    <row r="4" spans="1:7" ht="18" customHeight="1" x14ac:dyDescent="0.2">
      <c r="A4" s="2"/>
      <c r="B4" s="29" t="s">
        <v>33</v>
      </c>
    </row>
    <row r="5" spans="1:7" ht="16" x14ac:dyDescent="0.2">
      <c r="A5" s="45" t="s">
        <v>23</v>
      </c>
      <c r="B5" s="57" t="s">
        <v>4</v>
      </c>
      <c r="C5" s="25"/>
      <c r="D5" s="25"/>
      <c r="E5" s="25"/>
      <c r="F5" s="25"/>
      <c r="G5" s="25"/>
    </row>
    <row r="6" spans="1:7" ht="16" x14ac:dyDescent="0.2">
      <c r="A6" s="45" t="s">
        <v>24</v>
      </c>
      <c r="B6" s="57" t="s">
        <v>20</v>
      </c>
      <c r="C6" s="25"/>
      <c r="D6" s="25"/>
      <c r="E6" s="25"/>
      <c r="F6" s="25"/>
      <c r="G6" s="25"/>
    </row>
    <row r="7" spans="1:7" ht="16" x14ac:dyDescent="0.2">
      <c r="A7" s="45" t="s">
        <v>25</v>
      </c>
      <c r="B7" s="58">
        <v>140</v>
      </c>
      <c r="C7" s="25"/>
      <c r="D7" s="25"/>
      <c r="E7" s="25"/>
      <c r="F7" s="25"/>
      <c r="G7" s="25"/>
    </row>
    <row r="8" spans="1:7" ht="16" x14ac:dyDescent="0.2">
      <c r="A8" s="45" t="s">
        <v>26</v>
      </c>
      <c r="B8" s="59">
        <f>B7*12</f>
        <v>1680</v>
      </c>
      <c r="C8" s="25"/>
      <c r="D8" s="25"/>
      <c r="E8" s="25"/>
      <c r="F8" s="25"/>
      <c r="G8" s="25"/>
    </row>
    <row r="9" spans="1:7" ht="16" x14ac:dyDescent="0.2">
      <c r="A9" s="45" t="s">
        <v>27</v>
      </c>
      <c r="B9" s="59">
        <v>15080</v>
      </c>
      <c r="C9" s="25"/>
      <c r="D9" s="25"/>
      <c r="E9" s="25"/>
      <c r="F9" s="25"/>
      <c r="G9" s="25"/>
    </row>
    <row r="10" spans="1:7" ht="17" thickBot="1" x14ac:dyDescent="0.25">
      <c r="A10" s="45" t="s">
        <v>28</v>
      </c>
      <c r="B10" s="60">
        <v>14</v>
      </c>
      <c r="C10" s="25"/>
      <c r="D10" s="25"/>
      <c r="E10" s="25"/>
      <c r="F10" s="25"/>
      <c r="G10" s="25"/>
    </row>
    <row r="11" spans="1:7" ht="15.5" customHeight="1" x14ac:dyDescent="0.2">
      <c r="A11" s="3"/>
      <c r="B11" s="4"/>
      <c r="C11" s="25"/>
      <c r="D11" s="25"/>
      <c r="E11" s="25"/>
      <c r="F11" s="25"/>
      <c r="G11" s="25"/>
    </row>
    <row r="12" spans="1:7" ht="8" customHeight="1" x14ac:dyDescent="0.2">
      <c r="A12" s="2"/>
      <c r="B12" s="2"/>
      <c r="C12" s="25"/>
      <c r="D12" s="25"/>
      <c r="E12" s="25"/>
      <c r="F12" s="25"/>
      <c r="G12" s="25"/>
    </row>
    <row r="13" spans="1:7" ht="22" x14ac:dyDescent="0.25">
      <c r="A13" s="22" t="s">
        <v>2</v>
      </c>
      <c r="B13" s="2"/>
      <c r="C13" s="25"/>
      <c r="D13" s="25"/>
      <c r="E13" s="25"/>
      <c r="F13" s="25"/>
      <c r="G13" s="25"/>
    </row>
    <row r="14" spans="1:7" ht="16" x14ac:dyDescent="0.2">
      <c r="A14" s="46" t="s">
        <v>52</v>
      </c>
      <c r="B14" s="53">
        <f>B8</f>
        <v>1680</v>
      </c>
      <c r="C14" s="25"/>
      <c r="D14" s="25"/>
      <c r="E14" s="25"/>
      <c r="F14" s="25"/>
      <c r="G14" s="25"/>
    </row>
    <row r="15" spans="1:7" ht="16" x14ac:dyDescent="0.2">
      <c r="A15" s="46" t="s">
        <v>29</v>
      </c>
      <c r="B15" s="53">
        <f>B9</f>
        <v>15080</v>
      </c>
      <c r="C15" s="25"/>
      <c r="D15" s="25"/>
      <c r="E15" s="25"/>
      <c r="F15" s="25"/>
      <c r="G15" s="25"/>
    </row>
    <row r="16" spans="1:7" ht="32" x14ac:dyDescent="0.2">
      <c r="A16" s="46" t="s">
        <v>58</v>
      </c>
      <c r="B16" s="54">
        <f>B14/B15</f>
        <v>0.11140583554376658</v>
      </c>
      <c r="C16" s="25"/>
      <c r="D16" s="25"/>
      <c r="E16" s="25"/>
      <c r="F16" s="25"/>
      <c r="G16" s="25"/>
    </row>
    <row r="17" spans="1:7" x14ac:dyDescent="0.2">
      <c r="A17" s="46"/>
      <c r="B17" s="23" t="str">
        <f>IF(B16&lt;0.0902,"Pass","Fail")</f>
        <v>Fail</v>
      </c>
      <c r="C17" s="25"/>
      <c r="D17" s="25"/>
      <c r="E17" s="25"/>
      <c r="F17" s="25"/>
      <c r="G17" s="25"/>
    </row>
    <row r="18" spans="1:7" ht="22" x14ac:dyDescent="0.25">
      <c r="A18" s="6" t="s">
        <v>15</v>
      </c>
      <c r="C18" s="25"/>
      <c r="D18" s="25"/>
      <c r="E18" s="25"/>
      <c r="F18" s="25"/>
      <c r="G18" s="25"/>
    </row>
    <row r="19" spans="1:7" ht="16" x14ac:dyDescent="0.2">
      <c r="A19" s="46" t="s">
        <v>54</v>
      </c>
      <c r="B19" s="53">
        <f>B7</f>
        <v>140</v>
      </c>
      <c r="C19" s="25"/>
      <c r="D19" s="25"/>
      <c r="E19" s="25"/>
      <c r="F19" s="25"/>
      <c r="G19" s="25"/>
    </row>
    <row r="20" spans="1:7" ht="16" x14ac:dyDescent="0.2">
      <c r="A20" s="46" t="s">
        <v>30</v>
      </c>
      <c r="B20" s="55">
        <f>B10</f>
        <v>14</v>
      </c>
      <c r="C20" s="25"/>
      <c r="D20" s="25"/>
      <c r="E20" s="25"/>
      <c r="F20" s="25"/>
      <c r="G20" s="25"/>
    </row>
    <row r="21" spans="1:7" ht="16" x14ac:dyDescent="0.2">
      <c r="A21" s="46" t="s">
        <v>31</v>
      </c>
      <c r="B21" s="53">
        <f>B20*130</f>
        <v>1820</v>
      </c>
      <c r="C21" s="25"/>
      <c r="D21" s="25"/>
      <c r="E21" s="25"/>
      <c r="F21" s="25"/>
      <c r="G21" s="25"/>
    </row>
    <row r="22" spans="1:7" ht="32" x14ac:dyDescent="0.2">
      <c r="A22" s="46" t="s">
        <v>59</v>
      </c>
      <c r="B22" s="54">
        <f>B19/B21</f>
        <v>7.6923076923076927E-2</v>
      </c>
      <c r="D22" s="25"/>
      <c r="E22" s="25"/>
      <c r="F22" s="25"/>
      <c r="G22" s="25"/>
    </row>
    <row r="23" spans="1:7" x14ac:dyDescent="0.2">
      <c r="A23" s="46"/>
      <c r="B23" s="5" t="str">
        <f>IF(B22&lt;0.0902,"Pass","Fail")</f>
        <v>Pass</v>
      </c>
      <c r="C23" s="25"/>
      <c r="D23" s="25"/>
      <c r="E23" s="25"/>
      <c r="F23" s="25"/>
      <c r="G23" s="25"/>
    </row>
    <row r="24" spans="1:7" ht="22" x14ac:dyDescent="0.25">
      <c r="A24" s="22" t="s">
        <v>3</v>
      </c>
      <c r="C24" s="25"/>
      <c r="D24" s="25"/>
      <c r="E24" s="25"/>
      <c r="F24" s="25"/>
      <c r="G24" s="25"/>
    </row>
    <row r="25" spans="1:7" ht="16" x14ac:dyDescent="0.2">
      <c r="A25" s="46" t="s">
        <v>56</v>
      </c>
      <c r="B25" s="53">
        <f>B8</f>
        <v>1680</v>
      </c>
      <c r="C25" s="25"/>
      <c r="D25" s="25"/>
      <c r="E25" s="25"/>
      <c r="F25" s="25"/>
      <c r="G25" s="25"/>
    </row>
    <row r="26" spans="1:7" ht="16" x14ac:dyDescent="0.2">
      <c r="A26" s="46" t="s">
        <v>32</v>
      </c>
      <c r="B26" s="53">
        <v>15060</v>
      </c>
      <c r="C26" s="25"/>
      <c r="D26" s="25"/>
      <c r="E26" s="25"/>
      <c r="F26" s="25"/>
      <c r="G26" s="25"/>
    </row>
    <row r="27" spans="1:7" ht="16" x14ac:dyDescent="0.2">
      <c r="A27" s="46" t="s">
        <v>19</v>
      </c>
      <c r="B27" s="53">
        <v>101.93</v>
      </c>
      <c r="C27" s="25"/>
      <c r="D27" s="25"/>
      <c r="E27" s="25"/>
      <c r="F27" s="25"/>
      <c r="G27" s="25"/>
    </row>
    <row r="28" spans="1:7" ht="16" x14ac:dyDescent="0.2">
      <c r="A28" s="46" t="s">
        <v>60</v>
      </c>
      <c r="B28" s="5">
        <f>B25/B26</f>
        <v>0.11155378486055777</v>
      </c>
    </row>
    <row r="29" spans="1:7" x14ac:dyDescent="0.2">
      <c r="A29" s="46"/>
      <c r="B29" s="27" t="str">
        <f>IF(B28&lt;0.0902,"Pass","Fail")</f>
        <v>Fail</v>
      </c>
    </row>
    <row r="30" spans="1:7" ht="22" x14ac:dyDescent="0.25">
      <c r="A30" s="22" t="s">
        <v>0</v>
      </c>
      <c r="B30" s="6"/>
    </row>
    <row r="31" spans="1:7" x14ac:dyDescent="0.2">
      <c r="A31" s="47" t="s">
        <v>21</v>
      </c>
      <c r="B31" s="47"/>
    </row>
    <row r="32" spans="1:7" x14ac:dyDescent="0.2">
      <c r="A32" s="48" t="s">
        <v>18</v>
      </c>
      <c r="B32" s="48"/>
    </row>
    <row r="33" spans="1:2" x14ac:dyDescent="0.2">
      <c r="A33" s="1"/>
    </row>
    <row r="34" spans="1:2" x14ac:dyDescent="0.2">
      <c r="A34" s="38" t="s">
        <v>1</v>
      </c>
      <c r="B34" s="38"/>
    </row>
    <row r="35" spans="1:2" x14ac:dyDescent="0.2">
      <c r="A35" s="1"/>
    </row>
    <row r="36" spans="1:2" x14ac:dyDescent="0.2">
      <c r="B36" s="7" t="s">
        <v>1</v>
      </c>
    </row>
    <row r="38" spans="1:2" x14ac:dyDescent="0.2">
      <c r="A38" s="1"/>
    </row>
    <row r="39" spans="1:2" x14ac:dyDescent="0.2">
      <c r="A39" s="1"/>
    </row>
    <row r="40" spans="1:2" x14ac:dyDescent="0.2">
      <c r="A40" s="1"/>
    </row>
    <row r="41" spans="1:2" x14ac:dyDescent="0.2">
      <c r="A41" s="1"/>
    </row>
    <row r="42" spans="1:2" x14ac:dyDescent="0.2">
      <c r="A42" s="1"/>
    </row>
    <row r="43" spans="1:2" x14ac:dyDescent="0.2">
      <c r="A43" s="1"/>
    </row>
    <row r="44" spans="1:2" x14ac:dyDescent="0.2">
      <c r="A44" s="1"/>
    </row>
    <row r="45" spans="1:2" x14ac:dyDescent="0.2">
      <c r="A45" s="1"/>
    </row>
    <row r="46" spans="1:2" x14ac:dyDescent="0.2">
      <c r="A46" s="1"/>
    </row>
    <row r="47" spans="1:2" x14ac:dyDescent="0.2">
      <c r="A47" s="1"/>
    </row>
    <row r="48" spans="1:2"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row r="59" spans="1:1" x14ac:dyDescent="0.2">
      <c r="A59" s="1"/>
    </row>
    <row r="60" spans="1:1" x14ac:dyDescent="0.2">
      <c r="A60" s="1"/>
    </row>
    <row r="61" spans="1:1" x14ac:dyDescent="0.2">
      <c r="A61" s="1"/>
    </row>
    <row r="62" spans="1:1" x14ac:dyDescent="0.2">
      <c r="A62" s="1"/>
    </row>
    <row r="63" spans="1:1" x14ac:dyDescent="0.2">
      <c r="A63" s="1"/>
    </row>
    <row r="64" spans="1:1" x14ac:dyDescent="0.2">
      <c r="A64" s="1"/>
    </row>
    <row r="65" spans="1:1" x14ac:dyDescent="0.2">
      <c r="A65" s="1"/>
    </row>
  </sheetData>
  <mergeCells count="5">
    <mergeCell ref="A2:B2"/>
    <mergeCell ref="A3:B3"/>
    <mergeCell ref="A31:B31"/>
    <mergeCell ref="A32:B32"/>
    <mergeCell ref="A34:B34"/>
  </mergeCells>
  <conditionalFormatting sqref="B17">
    <cfRule type="containsText" dxfId="23" priority="7" stopIfTrue="1" operator="containsText" text="Fail">
      <formula>NOT(ISERROR(SEARCH("Fail",B17)))</formula>
    </cfRule>
    <cfRule type="containsText" dxfId="22" priority="8" stopIfTrue="1" operator="containsText" text="Pass">
      <formula>NOT(ISERROR(SEARCH("Pass",B17)))</formula>
    </cfRule>
    <cfRule type="expression" priority="9" stopIfTrue="1">
      <formula>IF($B$16&lt;9.86%,"Fail","Pass")</formula>
    </cfRule>
  </conditionalFormatting>
  <conditionalFormatting sqref="B23">
    <cfRule type="containsText" dxfId="21" priority="4" stopIfTrue="1" operator="containsText" text="Fail">
      <formula>NOT(ISERROR(SEARCH("Fail",B23)))</formula>
    </cfRule>
    <cfRule type="containsText" dxfId="20" priority="5" stopIfTrue="1" operator="containsText" text="Pass">
      <formula>NOT(ISERROR(SEARCH("Pass",B23)))</formula>
    </cfRule>
    <cfRule type="expression" priority="6" stopIfTrue="1">
      <formula>IF($B$16&lt;9.86%,"Fail","Pass")</formula>
    </cfRule>
  </conditionalFormatting>
  <conditionalFormatting sqref="B28:B29">
    <cfRule type="containsText" dxfId="19" priority="1" stopIfTrue="1" operator="containsText" text="Fail">
      <formula>NOT(ISERROR(SEARCH("Fail",B28)))</formula>
    </cfRule>
    <cfRule type="containsText" dxfId="18" priority="2" stopIfTrue="1" operator="containsText" text="Pass">
      <formula>NOT(ISERROR(SEARCH("Pass",B28)))</formula>
    </cfRule>
    <cfRule type="expression" priority="3" stopIfTrue="1">
      <formula>IF($B$16&lt;9.86%,"Fail","Pass")</formula>
    </cfRule>
  </conditionalFormatting>
  <pageMargins left="0.7" right="0.7" top="0.75" bottom="0.75" header="0.3" footer="0.3"/>
  <pageSetup scale="5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view="pageBreakPreview" zoomScale="80" zoomScaleNormal="100" zoomScaleSheetLayoutView="80" workbookViewId="0">
      <selection activeCell="C33" sqref="C33"/>
    </sheetView>
  </sheetViews>
  <sheetFormatPr baseColWidth="10" defaultColWidth="8.83203125" defaultRowHeight="15" x14ac:dyDescent="0.2"/>
  <cols>
    <col min="1" max="1" width="135.1640625" customWidth="1"/>
    <col min="2" max="2" width="81.33203125" customWidth="1"/>
    <col min="3" max="3" width="26.5" customWidth="1"/>
    <col min="5" max="5" width="21.5" customWidth="1"/>
  </cols>
  <sheetData>
    <row r="1" spans="1:7" ht="115.5" customHeight="1" x14ac:dyDescent="0.2">
      <c r="B1" s="61" t="s">
        <v>63</v>
      </c>
    </row>
    <row r="2" spans="1:7" ht="80" customHeight="1" x14ac:dyDescent="0.2">
      <c r="A2" s="34" t="s">
        <v>40</v>
      </c>
      <c r="B2" s="35"/>
    </row>
    <row r="3" spans="1:7" ht="103" customHeight="1" thickBot="1" x14ac:dyDescent="0.3">
      <c r="A3" s="36" t="s">
        <v>22</v>
      </c>
      <c r="B3" s="37"/>
    </row>
    <row r="4" spans="1:7" ht="18" customHeight="1" x14ac:dyDescent="0.2">
      <c r="A4" s="2"/>
      <c r="B4" s="29" t="s">
        <v>33</v>
      </c>
    </row>
    <row r="5" spans="1:7" ht="16" x14ac:dyDescent="0.2">
      <c r="A5" s="45" t="s">
        <v>23</v>
      </c>
      <c r="B5" s="57" t="s">
        <v>4</v>
      </c>
      <c r="C5" s="25"/>
      <c r="D5" s="25"/>
      <c r="E5" s="25"/>
      <c r="F5" s="25"/>
      <c r="G5" s="25"/>
    </row>
    <row r="6" spans="1:7" ht="16" x14ac:dyDescent="0.2">
      <c r="A6" s="45" t="s">
        <v>24</v>
      </c>
      <c r="B6" s="57" t="s">
        <v>20</v>
      </c>
      <c r="C6" s="25"/>
      <c r="D6" s="25"/>
      <c r="E6" s="25"/>
      <c r="F6" s="25"/>
      <c r="G6" s="25"/>
    </row>
    <row r="7" spans="1:7" ht="16" x14ac:dyDescent="0.2">
      <c r="A7" s="45" t="s">
        <v>25</v>
      </c>
      <c r="B7" s="58">
        <v>101.93</v>
      </c>
      <c r="C7" s="25"/>
      <c r="D7" s="25"/>
      <c r="E7" s="25"/>
      <c r="F7" s="25"/>
      <c r="G7" s="25"/>
    </row>
    <row r="8" spans="1:7" ht="16" x14ac:dyDescent="0.2">
      <c r="A8" s="45" t="s">
        <v>26</v>
      </c>
      <c r="B8" s="59">
        <f>B7*12</f>
        <v>1223.1600000000001</v>
      </c>
      <c r="C8" s="25"/>
      <c r="D8" s="25"/>
      <c r="E8" s="25"/>
      <c r="F8" s="25"/>
      <c r="G8" s="25"/>
    </row>
    <row r="9" spans="1:7" ht="16" x14ac:dyDescent="0.2">
      <c r="A9" s="45" t="s">
        <v>27</v>
      </c>
      <c r="B9" s="59">
        <v>15080</v>
      </c>
      <c r="C9" s="25"/>
      <c r="D9" s="25"/>
      <c r="E9" s="25"/>
      <c r="F9" s="25"/>
      <c r="G9" s="25"/>
    </row>
    <row r="10" spans="1:7" ht="17" thickBot="1" x14ac:dyDescent="0.25">
      <c r="A10" s="45" t="s">
        <v>28</v>
      </c>
      <c r="B10" s="60">
        <v>15</v>
      </c>
      <c r="C10" s="25"/>
      <c r="D10" s="25"/>
      <c r="E10" s="25"/>
      <c r="F10" s="25"/>
      <c r="G10" s="25"/>
    </row>
    <row r="11" spans="1:7" ht="15.5" customHeight="1" x14ac:dyDescent="0.2">
      <c r="A11" s="3"/>
      <c r="B11" s="4"/>
      <c r="C11" s="25"/>
      <c r="D11" s="25"/>
      <c r="E11" s="25"/>
      <c r="F11" s="25"/>
      <c r="G11" s="25"/>
    </row>
    <row r="12" spans="1:7" ht="8" customHeight="1" x14ac:dyDescent="0.2">
      <c r="A12" s="2"/>
      <c r="B12" s="2"/>
      <c r="C12" s="25"/>
      <c r="D12" s="25"/>
      <c r="E12" s="25"/>
      <c r="F12" s="25"/>
      <c r="G12" s="25"/>
    </row>
    <row r="13" spans="1:7" ht="22" x14ac:dyDescent="0.25">
      <c r="A13" s="22" t="s">
        <v>2</v>
      </c>
      <c r="B13" s="2"/>
      <c r="C13" s="25"/>
      <c r="D13" s="25"/>
      <c r="E13" s="25"/>
      <c r="F13" s="25"/>
      <c r="G13" s="25"/>
    </row>
    <row r="14" spans="1:7" ht="16" x14ac:dyDescent="0.2">
      <c r="A14" s="46" t="s">
        <v>52</v>
      </c>
      <c r="B14" s="53">
        <f>B8</f>
        <v>1223.1600000000001</v>
      </c>
      <c r="C14" s="25"/>
      <c r="D14" s="25"/>
      <c r="E14" s="25"/>
      <c r="F14" s="25"/>
      <c r="G14" s="25"/>
    </row>
    <row r="15" spans="1:7" ht="16" x14ac:dyDescent="0.2">
      <c r="A15" s="46" t="s">
        <v>29</v>
      </c>
      <c r="B15" s="53">
        <f>B9</f>
        <v>15080</v>
      </c>
      <c r="C15" s="25"/>
      <c r="D15" s="25"/>
      <c r="E15" s="25"/>
      <c r="F15" s="25"/>
      <c r="G15" s="25"/>
    </row>
    <row r="16" spans="1:7" ht="32" x14ac:dyDescent="0.2">
      <c r="A16" s="46" t="s">
        <v>64</v>
      </c>
      <c r="B16" s="54">
        <f>B14/B15</f>
        <v>8.1111405835543771E-2</v>
      </c>
      <c r="C16" s="25"/>
      <c r="D16" s="25"/>
      <c r="E16" s="25"/>
      <c r="F16" s="25"/>
      <c r="G16" s="25"/>
    </row>
    <row r="17" spans="1:7" x14ac:dyDescent="0.2">
      <c r="A17" s="46"/>
      <c r="B17" s="23" t="str">
        <f>IF(B16&lt;0.0839,"Pass","Fail")</f>
        <v>Pass</v>
      </c>
      <c r="C17" s="25"/>
      <c r="D17" s="25"/>
      <c r="E17" s="25"/>
      <c r="F17" s="25"/>
      <c r="G17" s="25"/>
    </row>
    <row r="18" spans="1:7" ht="22" x14ac:dyDescent="0.25">
      <c r="A18" s="6" t="s">
        <v>15</v>
      </c>
      <c r="C18" s="25"/>
      <c r="D18" s="25"/>
      <c r="E18" s="25"/>
      <c r="F18" s="25"/>
      <c r="G18" s="25"/>
    </row>
    <row r="19" spans="1:7" ht="16" x14ac:dyDescent="0.2">
      <c r="A19" s="46" t="s">
        <v>54</v>
      </c>
      <c r="B19" s="53">
        <f>B7</f>
        <v>101.93</v>
      </c>
      <c r="C19" s="25"/>
      <c r="D19" s="25"/>
      <c r="E19" s="25"/>
      <c r="F19" s="25"/>
      <c r="G19" s="25"/>
    </row>
    <row r="20" spans="1:7" ht="16" x14ac:dyDescent="0.2">
      <c r="A20" s="46" t="s">
        <v>30</v>
      </c>
      <c r="B20" s="55">
        <f>B10</f>
        <v>15</v>
      </c>
      <c r="C20" s="25"/>
      <c r="D20" s="25"/>
      <c r="E20" s="25"/>
      <c r="F20" s="25"/>
      <c r="G20" s="25"/>
    </row>
    <row r="21" spans="1:7" ht="16" x14ac:dyDescent="0.2">
      <c r="A21" s="46" t="s">
        <v>31</v>
      </c>
      <c r="B21" s="53">
        <f>B20*130</f>
        <v>1950</v>
      </c>
      <c r="C21" s="25"/>
      <c r="D21" s="25"/>
      <c r="E21" s="25"/>
      <c r="F21" s="25"/>
      <c r="G21" s="25"/>
    </row>
    <row r="22" spans="1:7" ht="32" x14ac:dyDescent="0.2">
      <c r="A22" s="46" t="s">
        <v>65</v>
      </c>
      <c r="B22" s="54">
        <f>B19/B21</f>
        <v>5.2271794871794876E-2</v>
      </c>
      <c r="D22" s="25"/>
      <c r="E22" s="25"/>
      <c r="F22" s="25"/>
      <c r="G22" s="25"/>
    </row>
    <row r="23" spans="1:7" x14ac:dyDescent="0.2">
      <c r="A23" s="46"/>
      <c r="B23" s="5" t="str">
        <f>IF(B22&lt;0.0839,"Pass","Fail")</f>
        <v>Pass</v>
      </c>
      <c r="C23" s="25"/>
      <c r="D23" s="25"/>
      <c r="E23" s="25"/>
      <c r="F23" s="25"/>
      <c r="G23" s="25"/>
    </row>
    <row r="24" spans="1:7" ht="22" x14ac:dyDescent="0.25">
      <c r="A24" s="22" t="s">
        <v>3</v>
      </c>
      <c r="C24" s="25"/>
      <c r="D24" s="25"/>
      <c r="E24" s="25"/>
      <c r="F24" s="25"/>
      <c r="G24" s="25"/>
    </row>
    <row r="25" spans="1:7" ht="16" x14ac:dyDescent="0.2">
      <c r="A25" s="46" t="s">
        <v>56</v>
      </c>
      <c r="B25" s="53">
        <f>B8</f>
        <v>1223.1600000000001</v>
      </c>
      <c r="C25" s="25"/>
      <c r="D25" s="25"/>
      <c r="E25" s="25"/>
      <c r="F25" s="25"/>
      <c r="G25" s="25"/>
    </row>
    <row r="26" spans="1:7" ht="16" x14ac:dyDescent="0.2">
      <c r="A26" s="46" t="s">
        <v>32</v>
      </c>
      <c r="B26" s="53">
        <v>14580</v>
      </c>
      <c r="C26" s="25"/>
      <c r="D26" s="25"/>
      <c r="E26" s="25"/>
      <c r="F26" s="25"/>
      <c r="G26" s="25"/>
    </row>
    <row r="27" spans="1:7" ht="16" x14ac:dyDescent="0.2">
      <c r="A27" s="46" t="s">
        <v>19</v>
      </c>
      <c r="B27" s="53">
        <v>101.93</v>
      </c>
      <c r="C27" s="25"/>
      <c r="D27" s="25"/>
      <c r="E27" s="25"/>
      <c r="F27" s="25"/>
      <c r="G27" s="25"/>
    </row>
    <row r="28" spans="1:7" ht="16" x14ac:dyDescent="0.2">
      <c r="A28" s="46" t="s">
        <v>66</v>
      </c>
      <c r="B28" s="5">
        <f>B25/B26</f>
        <v>8.3893004115226349E-2</v>
      </c>
    </row>
    <row r="29" spans="1:7" x14ac:dyDescent="0.2">
      <c r="A29" s="46"/>
      <c r="B29" s="27" t="str">
        <f>IF(B28&lt;0.0839,"Pass","Fail")</f>
        <v>Pass</v>
      </c>
    </row>
    <row r="30" spans="1:7" ht="22" x14ac:dyDescent="0.25">
      <c r="A30" s="22" t="s">
        <v>0</v>
      </c>
      <c r="B30" s="6"/>
    </row>
    <row r="31" spans="1:7" x14ac:dyDescent="0.2">
      <c r="A31" s="47" t="s">
        <v>21</v>
      </c>
      <c r="B31" s="47"/>
    </row>
    <row r="32" spans="1:7" x14ac:dyDescent="0.2">
      <c r="A32" s="48" t="s">
        <v>18</v>
      </c>
      <c r="B32" s="48"/>
    </row>
    <row r="33" spans="1:2" x14ac:dyDescent="0.2">
      <c r="A33" s="1"/>
    </row>
    <row r="34" spans="1:2" x14ac:dyDescent="0.2">
      <c r="A34" s="38" t="s">
        <v>1</v>
      </c>
      <c r="B34" s="38"/>
    </row>
    <row r="35" spans="1:2" x14ac:dyDescent="0.2">
      <c r="A35" s="1"/>
    </row>
    <row r="36" spans="1:2" x14ac:dyDescent="0.2">
      <c r="B36" s="7" t="s">
        <v>1</v>
      </c>
    </row>
    <row r="38" spans="1:2" x14ac:dyDescent="0.2">
      <c r="A38" s="1"/>
    </row>
    <row r="39" spans="1:2" x14ac:dyDescent="0.2">
      <c r="A39" s="1"/>
    </row>
    <row r="40" spans="1:2" x14ac:dyDescent="0.2">
      <c r="A40" s="1"/>
    </row>
    <row r="41" spans="1:2" x14ac:dyDescent="0.2">
      <c r="A41" s="1"/>
    </row>
    <row r="42" spans="1:2" x14ac:dyDescent="0.2">
      <c r="A42" s="1"/>
    </row>
    <row r="43" spans="1:2" x14ac:dyDescent="0.2">
      <c r="A43" s="1"/>
    </row>
    <row r="44" spans="1:2" x14ac:dyDescent="0.2">
      <c r="A44" s="1"/>
    </row>
    <row r="45" spans="1:2" x14ac:dyDescent="0.2">
      <c r="A45" s="1"/>
    </row>
    <row r="46" spans="1:2" x14ac:dyDescent="0.2">
      <c r="A46" s="1"/>
    </row>
    <row r="47" spans="1:2" x14ac:dyDescent="0.2">
      <c r="A47" s="1"/>
    </row>
    <row r="48" spans="1:2"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row r="59" spans="1:1" x14ac:dyDescent="0.2">
      <c r="A59" s="1"/>
    </row>
    <row r="60" spans="1:1" x14ac:dyDescent="0.2">
      <c r="A60" s="1"/>
    </row>
    <row r="61" spans="1:1" x14ac:dyDescent="0.2">
      <c r="A61" s="1"/>
    </row>
    <row r="62" spans="1:1" x14ac:dyDescent="0.2">
      <c r="A62" s="1"/>
    </row>
    <row r="63" spans="1:1" x14ac:dyDescent="0.2">
      <c r="A63" s="1"/>
    </row>
    <row r="64" spans="1:1" x14ac:dyDescent="0.2">
      <c r="A64" s="1"/>
    </row>
    <row r="65" spans="1:1" x14ac:dyDescent="0.2">
      <c r="A65" s="1"/>
    </row>
  </sheetData>
  <mergeCells count="5">
    <mergeCell ref="A34:B34"/>
    <mergeCell ref="A2:B2"/>
    <mergeCell ref="A3:B3"/>
    <mergeCell ref="A31:B31"/>
    <mergeCell ref="A32:B32"/>
  </mergeCells>
  <conditionalFormatting sqref="B17">
    <cfRule type="containsText" dxfId="17" priority="7" stopIfTrue="1" operator="containsText" text="Fail">
      <formula>NOT(ISERROR(SEARCH("Fail",B17)))</formula>
    </cfRule>
    <cfRule type="containsText" dxfId="16" priority="8" stopIfTrue="1" operator="containsText" text="Pass">
      <formula>NOT(ISERROR(SEARCH("Pass",B17)))</formula>
    </cfRule>
    <cfRule type="expression" priority="9" stopIfTrue="1">
      <formula>IF($B$16&lt;9.86%,"Fail","Pass")</formula>
    </cfRule>
  </conditionalFormatting>
  <conditionalFormatting sqref="B23">
    <cfRule type="containsText" dxfId="15" priority="4" stopIfTrue="1" operator="containsText" text="Fail">
      <formula>NOT(ISERROR(SEARCH("Fail",B23)))</formula>
    </cfRule>
    <cfRule type="containsText" dxfId="14" priority="5" stopIfTrue="1" operator="containsText" text="Pass">
      <formula>NOT(ISERROR(SEARCH("Pass",B23)))</formula>
    </cfRule>
    <cfRule type="expression" priority="6" stopIfTrue="1">
      <formula>IF($B$16&lt;9.86%,"Fail","Pass")</formula>
    </cfRule>
  </conditionalFormatting>
  <conditionalFormatting sqref="B28:B29">
    <cfRule type="containsText" dxfId="13" priority="1" stopIfTrue="1" operator="containsText" text="Fail">
      <formula>NOT(ISERROR(SEARCH("Fail",B28)))</formula>
    </cfRule>
    <cfRule type="containsText" dxfId="12" priority="2" stopIfTrue="1" operator="containsText" text="Pass">
      <formula>NOT(ISERROR(SEARCH("Pass",B28)))</formula>
    </cfRule>
    <cfRule type="expression" priority="3" stopIfTrue="1">
      <formula>IF($B$16&lt;9.86%,"Fail","Pass")</formula>
    </cfRule>
  </conditionalFormatting>
  <pageMargins left="0.7" right="0.7" top="0.75" bottom="0.75" header="0.3" footer="0.3"/>
  <pageSetup scale="5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5"/>
  <sheetViews>
    <sheetView view="pageBreakPreview" zoomScale="80" zoomScaleNormal="100" zoomScaleSheetLayoutView="80" workbookViewId="0">
      <selection activeCell="C15" sqref="C15"/>
    </sheetView>
  </sheetViews>
  <sheetFormatPr baseColWidth="10" defaultColWidth="8.83203125" defaultRowHeight="15" x14ac:dyDescent="0.2"/>
  <cols>
    <col min="1" max="1" width="144.1640625" customWidth="1"/>
    <col min="2" max="2" width="81.33203125" customWidth="1"/>
    <col min="3" max="3" width="26.5" customWidth="1"/>
  </cols>
  <sheetData>
    <row r="1" spans="1:7" ht="115.5" customHeight="1" x14ac:dyDescent="0.2">
      <c r="B1" s="62" t="s">
        <v>67</v>
      </c>
    </row>
    <row r="2" spans="1:7" ht="80" customHeight="1" x14ac:dyDescent="0.2">
      <c r="A2" s="34" t="s">
        <v>39</v>
      </c>
      <c r="B2" s="35"/>
    </row>
    <row r="3" spans="1:7" ht="104.5" customHeight="1" thickBot="1" x14ac:dyDescent="0.3">
      <c r="A3" s="36" t="s">
        <v>22</v>
      </c>
      <c r="B3" s="37"/>
    </row>
    <row r="4" spans="1:7" ht="23" customHeight="1" x14ac:dyDescent="0.2">
      <c r="A4" s="2"/>
      <c r="B4" s="29" t="s">
        <v>33</v>
      </c>
    </row>
    <row r="5" spans="1:7" ht="18" customHeight="1" x14ac:dyDescent="0.2">
      <c r="A5" s="45" t="s">
        <v>23</v>
      </c>
      <c r="B5" s="57" t="s">
        <v>4</v>
      </c>
      <c r="C5" s="25"/>
      <c r="D5" s="25"/>
      <c r="E5" s="25"/>
      <c r="F5" s="25"/>
      <c r="G5" s="25"/>
    </row>
    <row r="6" spans="1:7" ht="16" x14ac:dyDescent="0.2">
      <c r="A6" s="45" t="s">
        <v>24</v>
      </c>
      <c r="B6" s="57" t="s">
        <v>20</v>
      </c>
      <c r="C6" s="25"/>
      <c r="D6" s="25"/>
      <c r="E6" s="25"/>
      <c r="F6" s="25"/>
      <c r="G6" s="25"/>
    </row>
    <row r="7" spans="1:7" ht="29.5" customHeight="1" x14ac:dyDescent="0.2">
      <c r="A7" s="45" t="s">
        <v>25</v>
      </c>
      <c r="B7" s="58">
        <v>103.28</v>
      </c>
      <c r="C7" s="25"/>
      <c r="D7" s="25"/>
      <c r="E7" s="25"/>
      <c r="F7" s="25"/>
      <c r="G7" s="25"/>
    </row>
    <row r="8" spans="1:7" ht="18" customHeight="1" x14ac:dyDescent="0.2">
      <c r="A8" s="45" t="s">
        <v>26</v>
      </c>
      <c r="B8" s="59">
        <f>B7*12</f>
        <v>1239.3600000000001</v>
      </c>
      <c r="C8" s="25"/>
      <c r="D8" s="25"/>
      <c r="E8" s="25"/>
      <c r="F8" s="25"/>
      <c r="G8" s="25"/>
    </row>
    <row r="9" spans="1:7" ht="18" customHeight="1" x14ac:dyDescent="0.2">
      <c r="A9" s="45" t="s">
        <v>27</v>
      </c>
      <c r="B9" s="59">
        <v>15080</v>
      </c>
      <c r="C9" s="25"/>
      <c r="D9" s="25"/>
      <c r="E9" s="25"/>
      <c r="F9" s="25"/>
      <c r="G9" s="25"/>
    </row>
    <row r="10" spans="1:7" ht="18" customHeight="1" thickBot="1" x14ac:dyDescent="0.25">
      <c r="A10" s="45" t="s">
        <v>28</v>
      </c>
      <c r="B10" s="60">
        <v>15</v>
      </c>
      <c r="C10" s="25"/>
      <c r="D10" s="25"/>
      <c r="E10" s="25"/>
      <c r="F10" s="25"/>
      <c r="G10" s="25"/>
    </row>
    <row r="11" spans="1:7" ht="11.25" customHeight="1" x14ac:dyDescent="0.2">
      <c r="A11" s="3"/>
      <c r="B11" s="4"/>
      <c r="C11" s="25"/>
      <c r="D11" s="25"/>
      <c r="E11" s="25"/>
      <c r="F11" s="25"/>
      <c r="G11" s="25"/>
    </row>
    <row r="12" spans="1:7" ht="6.75" customHeight="1" x14ac:dyDescent="0.2">
      <c r="A12" s="2"/>
      <c r="B12" s="2"/>
      <c r="C12" s="25"/>
      <c r="D12" s="25"/>
      <c r="E12" s="25"/>
      <c r="F12" s="25"/>
      <c r="G12" s="25"/>
    </row>
    <row r="13" spans="1:7" ht="22" x14ac:dyDescent="0.25">
      <c r="A13" s="22" t="s">
        <v>2</v>
      </c>
      <c r="B13" s="2"/>
      <c r="C13" s="25"/>
      <c r="D13" s="25"/>
      <c r="E13" s="25"/>
      <c r="F13" s="25"/>
      <c r="G13" s="25"/>
    </row>
    <row r="14" spans="1:7" ht="16" x14ac:dyDescent="0.2">
      <c r="A14" s="46" t="s">
        <v>52</v>
      </c>
      <c r="B14" s="53">
        <f>B8</f>
        <v>1239.3600000000001</v>
      </c>
      <c r="C14" s="25"/>
      <c r="D14" s="25"/>
      <c r="E14" s="25"/>
      <c r="F14" s="25"/>
      <c r="G14" s="25"/>
    </row>
    <row r="15" spans="1:7" ht="16" x14ac:dyDescent="0.2">
      <c r="A15" s="46" t="s">
        <v>29</v>
      </c>
      <c r="B15" s="53">
        <f>B9</f>
        <v>15080</v>
      </c>
      <c r="C15" s="25"/>
      <c r="D15" s="25"/>
      <c r="E15" s="25"/>
      <c r="F15" s="25"/>
      <c r="G15" s="25"/>
    </row>
    <row r="16" spans="1:7" ht="32" x14ac:dyDescent="0.2">
      <c r="A16" s="46" t="s">
        <v>68</v>
      </c>
      <c r="B16" s="54">
        <f>B14/B15</f>
        <v>8.2185676392572959E-2</v>
      </c>
      <c r="C16" s="25"/>
      <c r="D16" s="25"/>
      <c r="E16" s="25"/>
      <c r="F16" s="25"/>
      <c r="G16" s="25"/>
    </row>
    <row r="17" spans="1:7" x14ac:dyDescent="0.2">
      <c r="A17" s="46"/>
      <c r="B17" s="23" t="str">
        <f>IF(B16&lt;0.0912,"Pass","Fail")</f>
        <v>Pass</v>
      </c>
      <c r="C17" s="25"/>
      <c r="D17" s="25"/>
      <c r="E17" s="25"/>
      <c r="F17" s="25"/>
      <c r="G17" s="25"/>
    </row>
    <row r="18" spans="1:7" ht="22" x14ac:dyDescent="0.25">
      <c r="A18" s="6" t="s">
        <v>15</v>
      </c>
      <c r="C18" s="25"/>
      <c r="D18" s="25"/>
      <c r="E18" s="25"/>
      <c r="F18" s="25"/>
      <c r="G18" s="25"/>
    </row>
    <row r="19" spans="1:7" ht="16" x14ac:dyDescent="0.2">
      <c r="A19" s="46" t="s">
        <v>54</v>
      </c>
      <c r="B19" s="53">
        <f>B7</f>
        <v>103.28</v>
      </c>
      <c r="C19" s="25"/>
      <c r="D19" s="25"/>
      <c r="E19" s="25"/>
      <c r="F19" s="25"/>
      <c r="G19" s="25"/>
    </row>
    <row r="20" spans="1:7" ht="16" x14ac:dyDescent="0.2">
      <c r="A20" s="46" t="s">
        <v>30</v>
      </c>
      <c r="B20" s="55">
        <f>B10</f>
        <v>15</v>
      </c>
      <c r="C20" s="25"/>
      <c r="D20" s="25"/>
      <c r="E20" s="25"/>
      <c r="F20" s="25"/>
      <c r="G20" s="25"/>
    </row>
    <row r="21" spans="1:7" ht="14.5" customHeight="1" x14ac:dyDescent="0.2">
      <c r="A21" s="46" t="s">
        <v>31</v>
      </c>
      <c r="B21" s="53">
        <f>B20*130</f>
        <v>1950</v>
      </c>
      <c r="C21" s="25"/>
      <c r="D21" s="25"/>
      <c r="E21" s="25"/>
      <c r="F21" s="25"/>
      <c r="G21" s="25"/>
    </row>
    <row r="22" spans="1:7" ht="16" x14ac:dyDescent="0.2">
      <c r="A22" s="46" t="s">
        <v>69</v>
      </c>
      <c r="B22" s="54">
        <f>B19/B21</f>
        <v>5.2964102564102562E-2</v>
      </c>
      <c r="D22" s="25"/>
      <c r="E22" s="25"/>
      <c r="F22" s="25"/>
      <c r="G22" s="25"/>
    </row>
    <row r="23" spans="1:7" x14ac:dyDescent="0.2">
      <c r="A23" s="46"/>
      <c r="B23" s="5" t="str">
        <f>IF(B22&lt;0.0912,"Pass","Fail")</f>
        <v>Pass</v>
      </c>
      <c r="C23" s="25"/>
      <c r="D23" s="25"/>
      <c r="E23" s="25"/>
      <c r="F23" s="25"/>
      <c r="G23" s="25"/>
    </row>
    <row r="24" spans="1:7" ht="22" x14ac:dyDescent="0.25">
      <c r="A24" s="22" t="s">
        <v>3</v>
      </c>
      <c r="C24" s="25"/>
      <c r="D24" s="25"/>
      <c r="E24" s="25"/>
      <c r="F24" s="25"/>
      <c r="G24" s="25"/>
    </row>
    <row r="25" spans="1:7" ht="16" x14ac:dyDescent="0.2">
      <c r="A25" s="46" t="s">
        <v>56</v>
      </c>
      <c r="B25" s="53">
        <f>B8</f>
        <v>1239.3600000000001</v>
      </c>
      <c r="C25" s="25"/>
      <c r="D25" s="25"/>
      <c r="E25" s="25"/>
      <c r="F25" s="25"/>
      <c r="G25" s="25"/>
    </row>
    <row r="26" spans="1:7" ht="17.25" customHeight="1" x14ac:dyDescent="0.2">
      <c r="A26" s="46" t="s">
        <v>32</v>
      </c>
      <c r="B26" s="53">
        <v>13590</v>
      </c>
      <c r="C26" s="25"/>
      <c r="D26" s="25"/>
      <c r="E26" s="25"/>
      <c r="F26" s="25"/>
      <c r="G26" s="25"/>
    </row>
    <row r="27" spans="1:7" ht="17.25" customHeight="1" x14ac:dyDescent="0.2">
      <c r="A27" s="46" t="s">
        <v>19</v>
      </c>
      <c r="B27" s="53">
        <v>103.28</v>
      </c>
      <c r="C27" s="25"/>
      <c r="D27" s="25"/>
      <c r="E27" s="25"/>
      <c r="F27" s="25"/>
      <c r="G27" s="25"/>
    </row>
    <row r="28" spans="1:7" ht="29" customHeight="1" x14ac:dyDescent="0.2">
      <c r="A28" s="46" t="s">
        <v>70</v>
      </c>
      <c r="B28" s="5">
        <f>B25/B26</f>
        <v>9.1196467991169983E-2</v>
      </c>
    </row>
    <row r="29" spans="1:7" x14ac:dyDescent="0.2">
      <c r="A29" s="46"/>
      <c r="B29" s="27" t="str">
        <f>IF(B28&lt;0.0912,"Pass","Fail")</f>
        <v>Pass</v>
      </c>
    </row>
    <row r="30" spans="1:7" ht="22" x14ac:dyDescent="0.25">
      <c r="A30" s="22" t="s">
        <v>0</v>
      </c>
      <c r="B30" s="6"/>
    </row>
    <row r="31" spans="1:7" ht="17" customHeight="1" x14ac:dyDescent="0.2">
      <c r="A31" s="47" t="s">
        <v>21</v>
      </c>
      <c r="B31" s="47"/>
    </row>
    <row r="32" spans="1:7" ht="18.5" customHeight="1" x14ac:dyDescent="0.2">
      <c r="A32" s="48" t="s">
        <v>18</v>
      </c>
      <c r="B32" s="48"/>
    </row>
    <row r="33" spans="1:2" x14ac:dyDescent="0.2">
      <c r="A33" s="1"/>
    </row>
    <row r="34" spans="1:2" ht="14.5" customHeight="1" x14ac:dyDescent="0.2">
      <c r="A34" s="38" t="s">
        <v>1</v>
      </c>
      <c r="B34" s="38"/>
    </row>
    <row r="35" spans="1:2" x14ac:dyDescent="0.2">
      <c r="A35" s="1"/>
    </row>
    <row r="36" spans="1:2" x14ac:dyDescent="0.2">
      <c r="B36" s="7" t="s">
        <v>1</v>
      </c>
    </row>
    <row r="38" spans="1:2" x14ac:dyDescent="0.2">
      <c r="A38" s="1"/>
    </row>
    <row r="39" spans="1:2" x14ac:dyDescent="0.2">
      <c r="A39" s="1"/>
    </row>
    <row r="40" spans="1:2" x14ac:dyDescent="0.2">
      <c r="A40" s="1"/>
    </row>
    <row r="41" spans="1:2" x14ac:dyDescent="0.2">
      <c r="A41" s="1"/>
    </row>
    <row r="42" spans="1:2" x14ac:dyDescent="0.2">
      <c r="A42" s="1"/>
    </row>
    <row r="43" spans="1:2" x14ac:dyDescent="0.2">
      <c r="A43" s="1"/>
    </row>
    <row r="44" spans="1:2" x14ac:dyDescent="0.2">
      <c r="A44" s="1"/>
    </row>
    <row r="45" spans="1:2" x14ac:dyDescent="0.2">
      <c r="A45" s="1"/>
    </row>
    <row r="46" spans="1:2" x14ac:dyDescent="0.2">
      <c r="A46" s="1"/>
    </row>
    <row r="47" spans="1:2" x14ac:dyDescent="0.2">
      <c r="A47" s="1"/>
    </row>
    <row r="48" spans="1:2"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row r="59" spans="1:1" x14ac:dyDescent="0.2">
      <c r="A59" s="1"/>
    </row>
    <row r="60" spans="1:1" x14ac:dyDescent="0.2">
      <c r="A60" s="1"/>
    </row>
    <row r="61" spans="1:1" x14ac:dyDescent="0.2">
      <c r="A61" s="1"/>
    </row>
    <row r="62" spans="1:1" x14ac:dyDescent="0.2">
      <c r="A62" s="1"/>
    </row>
    <row r="63" spans="1:1" x14ac:dyDescent="0.2">
      <c r="A63" s="1"/>
    </row>
    <row r="64" spans="1:1" x14ac:dyDescent="0.2">
      <c r="A64" s="1"/>
    </row>
    <row r="65" spans="1:1" x14ac:dyDescent="0.2">
      <c r="A65" s="1"/>
    </row>
  </sheetData>
  <mergeCells count="5">
    <mergeCell ref="A34:B34"/>
    <mergeCell ref="A2:B2"/>
    <mergeCell ref="A3:B3"/>
    <mergeCell ref="A31:B31"/>
    <mergeCell ref="A32:B32"/>
  </mergeCells>
  <conditionalFormatting sqref="B17">
    <cfRule type="containsText" dxfId="11" priority="7" stopIfTrue="1" operator="containsText" text="Fail">
      <formula>NOT(ISERROR(SEARCH("Fail",B17)))</formula>
    </cfRule>
    <cfRule type="containsText" dxfId="10" priority="8" stopIfTrue="1" operator="containsText" text="Pass">
      <formula>NOT(ISERROR(SEARCH("Pass",B17)))</formula>
    </cfRule>
    <cfRule type="expression" priority="9" stopIfTrue="1">
      <formula>IF($B$16&lt;9.86%,"Fail","Pass")</formula>
    </cfRule>
  </conditionalFormatting>
  <conditionalFormatting sqref="B23">
    <cfRule type="containsText" dxfId="9" priority="4" stopIfTrue="1" operator="containsText" text="Fail">
      <formula>NOT(ISERROR(SEARCH("Fail",B23)))</formula>
    </cfRule>
    <cfRule type="containsText" dxfId="8" priority="5" stopIfTrue="1" operator="containsText" text="Pass">
      <formula>NOT(ISERROR(SEARCH("Pass",B23)))</formula>
    </cfRule>
    <cfRule type="expression" priority="6" stopIfTrue="1">
      <formula>IF($B$16&lt;9.86%,"Fail","Pass")</formula>
    </cfRule>
  </conditionalFormatting>
  <conditionalFormatting sqref="B28:B29">
    <cfRule type="containsText" dxfId="7" priority="1" stopIfTrue="1" operator="containsText" text="Fail">
      <formula>NOT(ISERROR(SEARCH("Fail",B28)))</formula>
    </cfRule>
    <cfRule type="containsText" dxfId="6" priority="2" stopIfTrue="1" operator="containsText" text="Pass">
      <formula>NOT(ISERROR(SEARCH("Pass",B28)))</formula>
    </cfRule>
    <cfRule type="expression" priority="3" stopIfTrue="1">
      <formula>IF($B$16&lt;9.86%,"Fail","Pass")</formula>
    </cfRule>
  </conditionalFormatting>
  <pageMargins left="0.7" right="0.7" top="0.75" bottom="0.75" header="0.3" footer="0.3"/>
  <pageSetup scale="5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5"/>
  <sheetViews>
    <sheetView view="pageBreakPreview" zoomScale="70" zoomScaleNormal="100" zoomScaleSheetLayoutView="70" workbookViewId="0">
      <selection activeCell="E11" sqref="E11"/>
    </sheetView>
  </sheetViews>
  <sheetFormatPr baseColWidth="10" defaultColWidth="8.83203125" defaultRowHeight="15" x14ac:dyDescent="0.2"/>
  <cols>
    <col min="1" max="1" width="143.83203125" customWidth="1"/>
    <col min="2" max="2" width="81.1640625" customWidth="1"/>
    <col min="3" max="3" width="26.5" customWidth="1"/>
    <col min="6" max="6" width="18.5" customWidth="1"/>
    <col min="7" max="7" width="21" customWidth="1"/>
  </cols>
  <sheetData>
    <row r="1" spans="1:7" ht="115.5" customHeight="1" x14ac:dyDescent="0.2">
      <c r="B1" s="62" t="s">
        <v>71</v>
      </c>
    </row>
    <row r="2" spans="1:7" ht="80.5" customHeight="1" x14ac:dyDescent="0.2">
      <c r="A2" s="34" t="s">
        <v>17</v>
      </c>
      <c r="B2" s="35"/>
    </row>
    <row r="3" spans="1:7" ht="104.5" customHeight="1" thickBot="1" x14ac:dyDescent="0.3">
      <c r="A3" s="36" t="s">
        <v>22</v>
      </c>
      <c r="B3" s="37"/>
    </row>
    <row r="4" spans="1:7" ht="23" customHeight="1" x14ac:dyDescent="0.2">
      <c r="A4" s="2"/>
      <c r="B4" s="29" t="s">
        <v>33</v>
      </c>
    </row>
    <row r="5" spans="1:7" ht="18" customHeight="1" x14ac:dyDescent="0.2">
      <c r="A5" s="45" t="s">
        <v>23</v>
      </c>
      <c r="B5" s="57" t="s">
        <v>4</v>
      </c>
      <c r="C5" s="25"/>
      <c r="D5" s="25"/>
      <c r="E5" s="25"/>
      <c r="F5" s="25"/>
      <c r="G5" s="25"/>
    </row>
    <row r="6" spans="1:7" ht="16" x14ac:dyDescent="0.2">
      <c r="A6" s="45" t="s">
        <v>24</v>
      </c>
      <c r="B6" s="57" t="s">
        <v>20</v>
      </c>
      <c r="C6" s="25"/>
      <c r="D6" s="25"/>
      <c r="E6" s="25"/>
      <c r="F6" s="25"/>
      <c r="G6" s="25"/>
    </row>
    <row r="7" spans="1:7" ht="18" customHeight="1" x14ac:dyDescent="0.2">
      <c r="A7" s="45" t="s">
        <v>25</v>
      </c>
      <c r="B7" s="58">
        <v>103.14</v>
      </c>
      <c r="C7" s="25"/>
      <c r="D7" s="25"/>
      <c r="E7" s="25"/>
      <c r="F7" s="25"/>
      <c r="G7" s="25"/>
    </row>
    <row r="8" spans="1:7" ht="18" customHeight="1" x14ac:dyDescent="0.2">
      <c r="A8" s="45" t="s">
        <v>26</v>
      </c>
      <c r="B8" s="59">
        <f>B7*12</f>
        <v>1237.68</v>
      </c>
      <c r="C8" s="25"/>
      <c r="D8" s="25"/>
      <c r="E8" s="25"/>
      <c r="F8" s="25"/>
      <c r="G8" s="25"/>
    </row>
    <row r="9" spans="1:7" ht="18" customHeight="1" x14ac:dyDescent="0.2">
      <c r="A9" s="45" t="s">
        <v>27</v>
      </c>
      <c r="B9" s="59">
        <v>15080</v>
      </c>
      <c r="C9" s="25"/>
      <c r="D9" s="25"/>
      <c r="E9" s="25"/>
      <c r="F9" s="25"/>
      <c r="G9" s="25"/>
    </row>
    <row r="10" spans="1:7" ht="18" customHeight="1" thickBot="1" x14ac:dyDescent="0.25">
      <c r="A10" s="45" t="s">
        <v>28</v>
      </c>
      <c r="B10" s="60">
        <v>15</v>
      </c>
      <c r="C10" s="25"/>
      <c r="D10" s="25"/>
      <c r="E10" s="25"/>
      <c r="F10" s="25"/>
      <c r="G10" s="25"/>
    </row>
    <row r="11" spans="1:7" ht="11.25" customHeight="1" x14ac:dyDescent="0.2">
      <c r="A11" s="3"/>
      <c r="B11" s="4"/>
      <c r="C11" s="25"/>
      <c r="D11" s="25"/>
      <c r="E11" s="25"/>
      <c r="F11" s="25"/>
      <c r="G11" s="25"/>
    </row>
    <row r="12" spans="1:7" ht="6.75" customHeight="1" x14ac:dyDescent="0.2">
      <c r="A12" s="2"/>
      <c r="B12" s="2"/>
      <c r="C12" s="25"/>
      <c r="D12" s="25"/>
      <c r="E12" s="25"/>
      <c r="F12" s="25"/>
      <c r="G12" s="25"/>
    </row>
    <row r="13" spans="1:7" ht="22" x14ac:dyDescent="0.25">
      <c r="A13" s="22" t="s">
        <v>2</v>
      </c>
      <c r="B13" s="63"/>
      <c r="C13" s="25"/>
      <c r="D13" s="25"/>
      <c r="E13" s="25"/>
      <c r="F13" s="25"/>
      <c r="G13" s="25"/>
    </row>
    <row r="14" spans="1:7" ht="16" x14ac:dyDescent="0.2">
      <c r="A14" s="46" t="s">
        <v>52</v>
      </c>
      <c r="B14" s="53">
        <f>B8</f>
        <v>1237.68</v>
      </c>
      <c r="C14" s="25"/>
      <c r="D14" s="25"/>
      <c r="E14" s="25"/>
      <c r="F14" s="25"/>
      <c r="G14" s="25"/>
    </row>
    <row r="15" spans="1:7" ht="16" x14ac:dyDescent="0.2">
      <c r="A15" s="46" t="s">
        <v>29</v>
      </c>
      <c r="B15" s="53">
        <f>B9</f>
        <v>15080</v>
      </c>
      <c r="C15" s="25"/>
      <c r="D15" s="25"/>
      <c r="E15" s="25"/>
      <c r="F15" s="25"/>
      <c r="G15" s="25"/>
    </row>
    <row r="16" spans="1:7" ht="32" x14ac:dyDescent="0.2">
      <c r="A16" s="46" t="s">
        <v>72</v>
      </c>
      <c r="B16" s="54">
        <f>B14/B15</f>
        <v>8.2074270557029178E-2</v>
      </c>
      <c r="C16" s="25"/>
      <c r="D16" s="25"/>
      <c r="E16" s="25"/>
      <c r="F16" s="25"/>
      <c r="G16" s="25"/>
    </row>
    <row r="17" spans="1:7" x14ac:dyDescent="0.2">
      <c r="A17" s="46"/>
      <c r="B17" s="23" t="str">
        <f>IF(B16&lt;0.0961,"Pass","Fail")</f>
        <v>Pass</v>
      </c>
      <c r="C17" s="25"/>
      <c r="D17" s="25"/>
      <c r="E17" s="25"/>
      <c r="F17" s="25"/>
      <c r="G17" s="25"/>
    </row>
    <row r="18" spans="1:7" ht="22" x14ac:dyDescent="0.25">
      <c r="A18" s="6" t="s">
        <v>15</v>
      </c>
      <c r="C18" s="25"/>
      <c r="D18" s="25"/>
      <c r="E18" s="25"/>
      <c r="F18" s="25"/>
      <c r="G18" s="25"/>
    </row>
    <row r="19" spans="1:7" ht="16" x14ac:dyDescent="0.2">
      <c r="A19" s="46" t="s">
        <v>54</v>
      </c>
      <c r="B19" s="53">
        <f>B7</f>
        <v>103.14</v>
      </c>
      <c r="C19" s="25"/>
      <c r="D19" s="25"/>
      <c r="E19" s="25"/>
      <c r="F19" s="25"/>
      <c r="G19" s="25"/>
    </row>
    <row r="20" spans="1:7" ht="16" x14ac:dyDescent="0.2">
      <c r="A20" s="46" t="s">
        <v>30</v>
      </c>
      <c r="B20" s="55">
        <f>B10</f>
        <v>15</v>
      </c>
      <c r="C20" s="25"/>
      <c r="D20" s="25"/>
      <c r="E20" s="25"/>
      <c r="F20" s="25"/>
      <c r="G20" s="25"/>
    </row>
    <row r="21" spans="1:7" ht="16" x14ac:dyDescent="0.2">
      <c r="A21" s="46" t="s">
        <v>31</v>
      </c>
      <c r="B21" s="53">
        <f>B20*130</f>
        <v>1950</v>
      </c>
      <c r="C21" s="25"/>
      <c r="D21" s="25"/>
      <c r="E21" s="25"/>
      <c r="F21" s="25"/>
      <c r="G21" s="25"/>
    </row>
    <row r="22" spans="1:7" ht="32" x14ac:dyDescent="0.2">
      <c r="A22" s="46" t="s">
        <v>73</v>
      </c>
      <c r="B22" s="54">
        <f>B19/B21</f>
        <v>5.289230769230769E-2</v>
      </c>
      <c r="D22" s="25"/>
      <c r="E22" s="25"/>
      <c r="F22" s="25"/>
      <c r="G22" s="25"/>
    </row>
    <row r="23" spans="1:7" x14ac:dyDescent="0.2">
      <c r="A23" s="46"/>
      <c r="B23" s="5" t="str">
        <f>IF(B22&lt;0.0961,"Pass","Fail")</f>
        <v>Pass</v>
      </c>
      <c r="C23" s="25"/>
      <c r="D23" s="25"/>
      <c r="E23" s="25"/>
      <c r="F23" s="25"/>
      <c r="G23" s="25"/>
    </row>
    <row r="24" spans="1:7" ht="22" x14ac:dyDescent="0.25">
      <c r="A24" s="22" t="s">
        <v>3</v>
      </c>
      <c r="C24" s="25"/>
      <c r="D24" s="25"/>
      <c r="E24" s="25"/>
      <c r="F24" s="25"/>
      <c r="G24" s="25"/>
    </row>
    <row r="25" spans="1:7" ht="16" x14ac:dyDescent="0.2">
      <c r="A25" s="46" t="s">
        <v>56</v>
      </c>
      <c r="B25" s="53">
        <f>B8</f>
        <v>1237.68</v>
      </c>
      <c r="C25" s="25"/>
      <c r="D25" s="25"/>
      <c r="E25" s="25"/>
      <c r="F25" s="25"/>
      <c r="G25" s="25"/>
    </row>
    <row r="26" spans="1:7" ht="17.25" customHeight="1" x14ac:dyDescent="0.2">
      <c r="A26" s="46" t="s">
        <v>32</v>
      </c>
      <c r="B26" s="53">
        <v>12880</v>
      </c>
      <c r="C26" s="25"/>
      <c r="D26" s="25"/>
      <c r="E26" s="25"/>
      <c r="F26" s="25"/>
      <c r="G26" s="25"/>
    </row>
    <row r="27" spans="1:7" ht="17.25" customHeight="1" x14ac:dyDescent="0.2">
      <c r="A27" s="46" t="s">
        <v>19</v>
      </c>
      <c r="B27" s="53">
        <v>103.14</v>
      </c>
      <c r="C27" s="25"/>
      <c r="D27" s="25"/>
      <c r="E27" s="25"/>
      <c r="F27" s="25"/>
      <c r="G27" s="25"/>
    </row>
    <row r="28" spans="1:7" ht="16" x14ac:dyDescent="0.2">
      <c r="A28" s="46" t="s">
        <v>74</v>
      </c>
      <c r="B28" s="5">
        <f>B25/B26</f>
        <v>9.6093167701863352E-2</v>
      </c>
    </row>
    <row r="29" spans="1:7" x14ac:dyDescent="0.2">
      <c r="A29" s="46"/>
      <c r="B29" s="27" t="str">
        <f>IF(B28&lt;0.0961,"Pass","Fail")</f>
        <v>Pass</v>
      </c>
    </row>
    <row r="30" spans="1:7" ht="22" x14ac:dyDescent="0.25">
      <c r="A30" s="22" t="s">
        <v>0</v>
      </c>
      <c r="B30" s="6"/>
    </row>
    <row r="31" spans="1:7" ht="17" customHeight="1" x14ac:dyDescent="0.2">
      <c r="A31" s="47" t="s">
        <v>21</v>
      </c>
      <c r="B31" s="47"/>
    </row>
    <row r="32" spans="1:7" ht="18.5" customHeight="1" x14ac:dyDescent="0.2">
      <c r="A32" s="48" t="s">
        <v>18</v>
      </c>
      <c r="B32" s="48"/>
    </row>
    <row r="33" spans="1:2" x14ac:dyDescent="0.2">
      <c r="A33" s="1"/>
    </row>
    <row r="34" spans="1:2" ht="14.5" customHeight="1" x14ac:dyDescent="0.2">
      <c r="A34" s="38" t="s">
        <v>1</v>
      </c>
      <c r="B34" s="38"/>
    </row>
    <row r="35" spans="1:2" x14ac:dyDescent="0.2">
      <c r="A35" s="1"/>
    </row>
    <row r="36" spans="1:2" x14ac:dyDescent="0.2">
      <c r="B36" s="7" t="s">
        <v>1</v>
      </c>
    </row>
    <row r="38" spans="1:2" x14ac:dyDescent="0.2">
      <c r="A38" s="1"/>
    </row>
    <row r="39" spans="1:2" x14ac:dyDescent="0.2">
      <c r="A39" s="1"/>
    </row>
    <row r="40" spans="1:2" x14ac:dyDescent="0.2">
      <c r="A40" s="1"/>
    </row>
    <row r="41" spans="1:2" x14ac:dyDescent="0.2">
      <c r="A41" s="1"/>
    </row>
    <row r="42" spans="1:2" x14ac:dyDescent="0.2">
      <c r="A42" s="1"/>
    </row>
    <row r="43" spans="1:2" x14ac:dyDescent="0.2">
      <c r="A43" s="1"/>
    </row>
    <row r="44" spans="1:2" x14ac:dyDescent="0.2">
      <c r="A44" s="1"/>
    </row>
    <row r="45" spans="1:2" x14ac:dyDescent="0.2">
      <c r="A45" s="1"/>
    </row>
    <row r="46" spans="1:2" x14ac:dyDescent="0.2">
      <c r="A46" s="1"/>
    </row>
    <row r="47" spans="1:2" x14ac:dyDescent="0.2">
      <c r="A47" s="1"/>
    </row>
    <row r="48" spans="1:2"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row r="59" spans="1:1" x14ac:dyDescent="0.2">
      <c r="A59" s="1"/>
    </row>
    <row r="60" spans="1:1" x14ac:dyDescent="0.2">
      <c r="A60" s="1"/>
    </row>
    <row r="61" spans="1:1" x14ac:dyDescent="0.2">
      <c r="A61" s="1"/>
    </row>
    <row r="62" spans="1:1" x14ac:dyDescent="0.2">
      <c r="A62" s="1"/>
    </row>
    <row r="63" spans="1:1" x14ac:dyDescent="0.2">
      <c r="A63" s="1"/>
    </row>
    <row r="64" spans="1:1" x14ac:dyDescent="0.2">
      <c r="A64" s="1"/>
    </row>
    <row r="65" spans="1:1" x14ac:dyDescent="0.2">
      <c r="A65" s="1"/>
    </row>
  </sheetData>
  <mergeCells count="5">
    <mergeCell ref="A34:B34"/>
    <mergeCell ref="A2:B2"/>
    <mergeCell ref="A3:B3"/>
    <mergeCell ref="A31:B31"/>
    <mergeCell ref="A32:B32"/>
  </mergeCells>
  <conditionalFormatting sqref="B17">
    <cfRule type="containsText" dxfId="5" priority="10" stopIfTrue="1" operator="containsText" text="Fail">
      <formula>NOT(ISERROR(SEARCH("Fail",B17)))</formula>
    </cfRule>
    <cfRule type="containsText" dxfId="4" priority="11" stopIfTrue="1" operator="containsText" text="Pass">
      <formula>NOT(ISERROR(SEARCH("Pass",B17)))</formula>
    </cfRule>
    <cfRule type="expression" priority="12" stopIfTrue="1">
      <formula>IF($B$16&lt;9.86%,"Fail","Pass")</formula>
    </cfRule>
  </conditionalFormatting>
  <conditionalFormatting sqref="B23">
    <cfRule type="containsText" dxfId="3" priority="7" stopIfTrue="1" operator="containsText" text="Fail">
      <formula>NOT(ISERROR(SEARCH("Fail",B23)))</formula>
    </cfRule>
    <cfRule type="containsText" dxfId="2" priority="8" stopIfTrue="1" operator="containsText" text="Pass">
      <formula>NOT(ISERROR(SEARCH("Pass",B23)))</formula>
    </cfRule>
    <cfRule type="expression" priority="9" stopIfTrue="1">
      <formula>IF($B$16&lt;9.86%,"Fail","Pass")</formula>
    </cfRule>
  </conditionalFormatting>
  <conditionalFormatting sqref="B28:B29">
    <cfRule type="containsText" dxfId="1" priority="4" stopIfTrue="1" operator="containsText" text="Fail">
      <formula>NOT(ISERROR(SEARCH("Fail",B28)))</formula>
    </cfRule>
    <cfRule type="containsText" dxfId="0" priority="5" stopIfTrue="1" operator="containsText" text="Pass">
      <formula>NOT(ISERROR(SEARCH("Pass",B28)))</formula>
    </cfRule>
    <cfRule type="expression" priority="6" stopIfTrue="1">
      <formula>IF($B$16&lt;9.86%,"Fail","Pass")</formula>
    </cfRule>
  </conditionalFormatting>
  <pageMargins left="0.7" right="0.7" top="0.75" bottom="0.75" header="0.3" footer="0.3"/>
  <pageSetup scale="5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eefce2d-9dbb-4c24-8ee2-43a7499d66b9"/>
    <lcf76f155ced4ddcb4097134ff3c332f xmlns="efa1c7d4-edbc-4028-ab3f-43bfecd6b67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8827BB8438AE241B5B024FCC33EE372" ma:contentTypeVersion="19" ma:contentTypeDescription="Create a new document." ma:contentTypeScope="" ma:versionID="9e70c706591cd5128b304f2860fbfad8">
  <xsd:schema xmlns:xsd="http://www.w3.org/2001/XMLSchema" xmlns:xs="http://www.w3.org/2001/XMLSchema" xmlns:p="http://schemas.microsoft.com/office/2006/metadata/properties" xmlns:ns2="efa1c7d4-edbc-4028-ab3f-43bfecd6b676" xmlns:ns3="9eefce2d-9dbb-4c24-8ee2-43a7499d66b9" targetNamespace="http://schemas.microsoft.com/office/2006/metadata/properties" ma:root="true" ma:fieldsID="71f1fd6313c5810f65fa4068b71d5fa6" ns2:_="" ns3:_="">
    <xsd:import namespace="efa1c7d4-edbc-4028-ab3f-43bfecd6b676"/>
    <xsd:import namespace="9eefce2d-9dbb-4c24-8ee2-43a7499d66b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a1c7d4-edbc-4028-ab3f-43bfecd6b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42b5b26-82f5-4c6b-bea7-9d7694c1e6f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efce2d-9dbb-4c24-8ee2-43a7499d66b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e320d8e-b090-42c0-b7ad-568c7129d9a6}" ma:internalName="TaxCatchAll" ma:showField="CatchAllData" ma:web="9eefce2d-9dbb-4c24-8ee2-43a7499d66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0CBB26-3715-4E7E-8BED-B44DBE3B8016}">
  <ds:schemaRefs>
    <ds:schemaRef ds:uri="http://schemas.microsoft.com/office/2006/metadata/properties"/>
    <ds:schemaRef ds:uri="http://schemas.microsoft.com/office/infopath/2007/PartnerControls"/>
    <ds:schemaRef ds:uri="9eefce2d-9dbb-4c24-8ee2-43a7499d66b9"/>
    <ds:schemaRef ds:uri="efa1c7d4-edbc-4028-ab3f-43bfecd6b676"/>
  </ds:schemaRefs>
</ds:datastoreItem>
</file>

<file path=customXml/itemProps2.xml><?xml version="1.0" encoding="utf-8"?>
<ds:datastoreItem xmlns:ds="http://schemas.openxmlformats.org/officeDocument/2006/customXml" ds:itemID="{5A671B1C-1F78-465D-903A-C977484573AB}">
  <ds:schemaRefs>
    <ds:schemaRef ds:uri="http://schemas.microsoft.com/sharepoint/v3/contenttype/forms"/>
  </ds:schemaRefs>
</ds:datastoreItem>
</file>

<file path=customXml/itemProps3.xml><?xml version="1.0" encoding="utf-8"?>
<ds:datastoreItem xmlns:ds="http://schemas.openxmlformats.org/officeDocument/2006/customXml" ds:itemID="{3DE18675-C791-4A91-BDE2-2EB6385A0A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a1c7d4-edbc-4028-ab3f-43bfecd6b676"/>
    <ds:schemaRef ds:uri="9eefce2d-9dbb-4c24-8ee2-43a7499d66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Summary</vt:lpstr>
      <vt:lpstr>2026</vt:lpstr>
      <vt:lpstr>2025</vt:lpstr>
      <vt:lpstr>2024</vt:lpstr>
      <vt:lpstr>2023</vt:lpstr>
      <vt:lpstr>2022</vt:lpstr>
      <vt:lpstr>'2026'!Print_Area</vt:lpstr>
    </vt:vector>
  </TitlesOfParts>
  <Company>SHRM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Patton, Erin</dc:creator>
  <cp:lastModifiedBy>Cameron Carr</cp:lastModifiedBy>
  <cp:lastPrinted>2023-10-24T18:58:05Z</cp:lastPrinted>
  <dcterms:created xsi:type="dcterms:W3CDTF">2013-03-01T18:36:41Z</dcterms:created>
  <dcterms:modified xsi:type="dcterms:W3CDTF">2025-08-21T15:09:46Z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HRMCoreMembersOnly">
    <vt:lpwstr/>
  </property>
  <property fmtid="{D5CDD505-2E9C-101B-9397-08002B2CF9AE}" pid="3" name="SHRMCoreIsTool">
    <vt:lpwstr/>
  </property>
  <property fmtid="{D5CDD505-2E9C-101B-9397-08002B2CF9AE}" pid="4" name="TaxKeywordTaxHTField">
    <vt:lpwstr/>
  </property>
  <property fmtid="{D5CDD505-2E9C-101B-9397-08002B2CF9AE}" pid="5" name="TaxCatchAll">
    <vt:lpwstr/>
  </property>
  <property fmtid="{D5CDD505-2E9C-101B-9397-08002B2CF9AE}" pid="6" name="PublishingExpirationDate">
    <vt:lpwstr/>
  </property>
  <property fmtid="{D5CDD505-2E9C-101B-9397-08002B2CF9AE}" pid="7" name="PublishingStartDate">
    <vt:lpwstr/>
  </property>
  <property fmtid="{D5CDD505-2E9C-101B-9397-08002B2CF9AE}" pid="8" name="lcf76f155ced4ddcb4097134ff3c332f">
    <vt:lpwstr/>
  </property>
</Properties>
</file>